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eur de ville\2. AMENAGEMENT - URBANISME - MOBILITES\6. AAP rue d'Iéna\Appel à projet cession foncier PEM\Annexes à l'AAP rue d'Iéna\"/>
    </mc:Choice>
  </mc:AlternateContent>
  <xr:revisionPtr revIDLastSave="0" documentId="13_ncr:1_{F8DF5098-23F9-40F2-A7E7-ABA4BB03DCD9}" xr6:coauthVersionLast="47" xr6:coauthVersionMax="47" xr10:uidLastSave="{00000000-0000-0000-0000-000000000000}"/>
  <bookViews>
    <workbookView xWindow="-120" yWindow="-120" windowWidth="29040" windowHeight="15225" firstSheet="2" activeTab="2" xr2:uid="{F1759929-9C5C-4CC6-A13F-D3ACD4588622}"/>
  </bookViews>
  <sheets>
    <sheet name="1 Suivi" sheetId="5" r:id="rId1"/>
    <sheet name="2 Données" sheetId="2" r:id="rId2"/>
    <sheet name="Bilan financier" sheetId="12" r:id="rId3"/>
  </sheets>
  <definedNames>
    <definedName name="_xlnm.Print_Area" localSheetId="0">'1 Suivi'!$A$1:$D$40</definedName>
    <definedName name="_xlnm.Print_Area" localSheetId="1">'2 Données'!$A$1:$J$42</definedName>
    <definedName name="_xlnm.Print_Area" localSheetId="2">'Bilan financier'!$A$1:$E$69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12" l="1"/>
  <c r="E55" i="12"/>
  <c r="E44" i="12"/>
  <c r="B10" i="12"/>
  <c r="B27" i="2" l="1"/>
  <c r="C10" i="2"/>
  <c r="B25" i="5" l="1"/>
  <c r="D25" i="5"/>
  <c r="G23" i="5"/>
  <c r="E11" i="2"/>
  <c r="S37" i="2"/>
  <c r="S39" i="2" s="1"/>
  <c r="S38" i="2"/>
  <c r="E14" i="2"/>
  <c r="T31" i="2"/>
  <c r="U37" i="2" s="1"/>
  <c r="M37" i="2"/>
  <c r="M38" i="2" s="1"/>
  <c r="U33" i="2" s="1"/>
  <c r="N30" i="2"/>
  <c r="P31" i="2" s="1"/>
  <c r="N29" i="2"/>
  <c r="S29" i="2" s="1"/>
  <c r="H27" i="2"/>
  <c r="E9" i="2"/>
  <c r="E41" i="2"/>
  <c r="E8" i="2" l="1"/>
  <c r="E37" i="2" s="1"/>
  <c r="P32" i="2"/>
  <c r="S32" i="2" s="1"/>
  <c r="T33" i="2"/>
  <c r="U34" i="2"/>
  <c r="P33" i="2"/>
  <c r="M39" i="2"/>
  <c r="E27" i="2"/>
  <c r="E38" i="2" s="1"/>
  <c r="L18" i="2"/>
  <c r="L17" i="2"/>
  <c r="I7" i="2"/>
  <c r="T32" i="2" l="1"/>
  <c r="U38" i="2" s="1"/>
  <c r="U39" i="2" s="1"/>
  <c r="S34" i="2"/>
  <c r="T34" i="2"/>
  <c r="I5" i="2"/>
  <c r="E32" i="12" l="1"/>
  <c r="N17" i="2" l="1"/>
  <c r="E20" i="2" l="1"/>
  <c r="E24" i="2"/>
  <c r="E39" i="2" s="1"/>
  <c r="E36" i="2" s="1"/>
  <c r="E31" i="2"/>
  <c r="B22" i="2"/>
  <c r="B26" i="2"/>
  <c r="E6" i="2"/>
  <c r="B29" i="2" l="1"/>
  <c r="E42" i="2"/>
  <c r="I9" i="2"/>
  <c r="I11" i="2" s="1"/>
  <c r="F38" i="2" l="1"/>
  <c r="F39" i="2"/>
  <c r="F40" i="2"/>
  <c r="F8" i="2"/>
  <c r="E23" i="2"/>
  <c r="F37" i="2"/>
  <c r="F30" i="2" l="1"/>
  <c r="F23" i="2"/>
  <c r="F27" i="2"/>
  <c r="F24" i="2"/>
  <c r="B17" i="2" l="1"/>
  <c r="B9" i="2"/>
  <c r="B8" i="2"/>
  <c r="E23" i="12" l="1"/>
  <c r="E53" i="12" s="1"/>
  <c r="B16" i="2"/>
  <c r="I18" i="2" l="1"/>
  <c r="E19" i="2"/>
  <c r="J18" i="2" l="1"/>
  <c r="N18" i="2"/>
  <c r="I20" i="2"/>
  <c r="I12" i="2" l="1"/>
  <c r="I13" i="2" s="1"/>
  <c r="I21" i="2"/>
  <c r="A2" i="2"/>
  <c r="I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GATEAU LEBLANC</author>
  </authors>
  <commentList>
    <comment ref="B13" authorId="0" shapeId="0" xr:uid="{3A87E8A6-DB40-4092-9D3C-34C47DE3DAFD}">
      <text>
        <r>
          <rPr>
            <b/>
            <sz val="9"/>
            <color indexed="81"/>
            <rFont val="Tahoma"/>
            <family val="2"/>
          </rPr>
          <t>Nicolas GATEAU LEBLANC:</t>
        </r>
        <r>
          <rPr>
            <sz val="9"/>
            <color indexed="81"/>
            <rFont val="Tahoma"/>
            <family val="2"/>
          </rPr>
          <t xml:space="preserve">
Si donnée disponible</t>
        </r>
      </text>
    </comment>
    <comment ref="B21" authorId="0" shapeId="0" xr:uid="{26CFF46E-DE60-4701-9AF0-211C3BF9D771}">
      <text>
        <r>
          <rPr>
            <b/>
            <sz val="9"/>
            <color indexed="81"/>
            <rFont val="Tahoma"/>
            <family val="2"/>
          </rPr>
          <t>Nicolas GATEAU LEBLANC:</t>
        </r>
        <r>
          <rPr>
            <sz val="9"/>
            <color indexed="81"/>
            <rFont val="Tahoma"/>
            <family val="2"/>
          </rPr>
          <t xml:space="preserve">
Voire extraction SIG</t>
        </r>
      </text>
    </comment>
    <comment ref="B22" authorId="0" shapeId="0" xr:uid="{3EB36BFE-37C7-4547-B708-6CB6076FC58D}">
      <text>
        <r>
          <rPr>
            <b/>
            <sz val="9"/>
            <color indexed="81"/>
            <rFont val="Tahoma"/>
            <family val="2"/>
          </rPr>
          <t>Nicolas GATEAU LEBLANC:</t>
        </r>
        <r>
          <rPr>
            <sz val="9"/>
            <color indexed="81"/>
            <rFont val="Tahoma"/>
            <family val="2"/>
          </rPr>
          <t xml:space="preserve">
Voire extraction SIG</t>
        </r>
      </text>
    </comment>
    <comment ref="B23" authorId="0" shapeId="0" xr:uid="{77D5F739-A831-46A3-BC15-200E5F7EA855}">
      <text>
        <r>
          <rPr>
            <b/>
            <sz val="9"/>
            <color indexed="81"/>
            <rFont val="Tahoma"/>
            <family val="2"/>
          </rPr>
          <t>Nicolas GATEAU LEBLANC:</t>
        </r>
        <r>
          <rPr>
            <sz val="9"/>
            <color indexed="81"/>
            <rFont val="Tahoma"/>
            <family val="2"/>
          </rPr>
          <t xml:space="preserve">
Voire extraction SIG</t>
        </r>
      </text>
    </comment>
    <comment ref="A26" authorId="0" shapeId="0" xr:uid="{D375E85B-FEC7-4061-B8B0-1BB67244F4B0}">
      <text>
        <r>
          <rPr>
            <b/>
            <sz val="9"/>
            <color indexed="81"/>
            <rFont val="Tahoma"/>
            <family val="2"/>
          </rPr>
          <t>Nicolas GATEAU LEBLANC:</t>
        </r>
        <r>
          <rPr>
            <sz val="9"/>
            <color indexed="81"/>
            <rFont val="Tahoma"/>
            <family val="2"/>
          </rPr>
          <t xml:space="preserve">
Données éval BPCE - Hyp A</t>
        </r>
      </text>
    </comment>
  </commentList>
</comments>
</file>

<file path=xl/sharedStrings.xml><?xml version="1.0" encoding="utf-8"?>
<sst xmlns="http://schemas.openxmlformats.org/spreadsheetml/2006/main" count="217" uniqueCount="185">
  <si>
    <t>Emprise foncière</t>
  </si>
  <si>
    <t>Nombre de logement</t>
  </si>
  <si>
    <t>SHAB</t>
  </si>
  <si>
    <t>Classement énergétique</t>
  </si>
  <si>
    <t>ETAT ACTUEL</t>
  </si>
  <si>
    <t>Total bilan</t>
  </si>
  <si>
    <t>Nbre logement conventionné</t>
  </si>
  <si>
    <t>Nbre logement non conventionné</t>
  </si>
  <si>
    <t>Loyer moyen non conventionné</t>
  </si>
  <si>
    <t>Loyer moyen conventionné</t>
  </si>
  <si>
    <t>M² commerces et services</t>
  </si>
  <si>
    <t>M² commerces</t>
  </si>
  <si>
    <t>Prix de revient du patrimoine</t>
  </si>
  <si>
    <t>A</t>
  </si>
  <si>
    <t>B</t>
  </si>
  <si>
    <t>C</t>
  </si>
  <si>
    <t>D</t>
  </si>
  <si>
    <t>E</t>
  </si>
  <si>
    <t>F</t>
  </si>
  <si>
    <t>G</t>
  </si>
  <si>
    <t>NOM DU PROJET :</t>
  </si>
  <si>
    <t>hypothèses négo ville</t>
  </si>
  <si>
    <t>Commune :</t>
  </si>
  <si>
    <t>Département :</t>
  </si>
  <si>
    <t>Stade d'avancement projet :</t>
  </si>
  <si>
    <t>DATE</t>
  </si>
  <si>
    <t>OBSERVATIONS</t>
  </si>
  <si>
    <t>TABLEAU DE SUIVI - VALIDATION</t>
  </si>
  <si>
    <t>Patrimoine In'Li actuel</t>
  </si>
  <si>
    <t>NIVEAU DE VALIDATION</t>
  </si>
  <si>
    <t>ARBITRAGES</t>
  </si>
  <si>
    <t>Taux de vacance</t>
  </si>
  <si>
    <t>Principaux postes bilan actuel</t>
  </si>
  <si>
    <t>Patrimoine In'Li - Projet</t>
  </si>
  <si>
    <t>PROJET</t>
  </si>
  <si>
    <t>Autres programmes sur le site</t>
  </si>
  <si>
    <t>Dette - Capital Restant Du - solde des emprunts remboursés de construction</t>
  </si>
  <si>
    <t>Programme démolition</t>
  </si>
  <si>
    <t>Nbre de logement</t>
  </si>
  <si>
    <t>DONNEES ETAT ACTUEL ET PROJET</t>
  </si>
  <si>
    <t>Code immeuble 4 chiffres et 2 lettres</t>
  </si>
  <si>
    <t>Densité actuel</t>
  </si>
  <si>
    <t>Densité projet</t>
  </si>
  <si>
    <t>Date mise à l'habitation :</t>
  </si>
  <si>
    <t>H</t>
  </si>
  <si>
    <t>K</t>
  </si>
  <si>
    <t>TOTAL</t>
  </si>
  <si>
    <t>Programme réhabilitation ( pas forcément par In'Li)</t>
  </si>
  <si>
    <t>J</t>
  </si>
  <si>
    <t>I</t>
  </si>
  <si>
    <t>L</t>
  </si>
  <si>
    <t>M</t>
  </si>
  <si>
    <t>N</t>
  </si>
  <si>
    <t>M² services</t>
  </si>
  <si>
    <t>Parking</t>
  </si>
  <si>
    <t>dont :</t>
  </si>
  <si>
    <t>Exploitation - patrimoine actuel</t>
  </si>
  <si>
    <t>Synthèse projet</t>
  </si>
  <si>
    <t>Nombre total logts</t>
  </si>
  <si>
    <t>Commerces et services</t>
  </si>
  <si>
    <t>dont locatif libre</t>
  </si>
  <si>
    <t>dont PLS</t>
  </si>
  <si>
    <t>Dont In'Li</t>
  </si>
  <si>
    <t>Dont Logements sociaux</t>
  </si>
  <si>
    <t>Dont Acession</t>
  </si>
  <si>
    <t>dont Nbre logts neufs In'Li</t>
  </si>
  <si>
    <t>dont Nbre logts réhab In'Li</t>
  </si>
  <si>
    <t>% Réhab sur patrimoine In'Li projet</t>
  </si>
  <si>
    <t>Dont autres</t>
  </si>
  <si>
    <t>Nbre total logts In'Li et % prog total projet</t>
  </si>
  <si>
    <t>Nbre total logts autres programmes sur site et % prog total projet</t>
  </si>
  <si>
    <t>dont LLI</t>
  </si>
  <si>
    <t>Nbre logement LLI</t>
  </si>
  <si>
    <t>Loyer moyen LLI</t>
  </si>
  <si>
    <t>Nbre logement PLS</t>
  </si>
  <si>
    <t>Loyer moyen PLS</t>
  </si>
  <si>
    <t>Non conventionné</t>
  </si>
  <si>
    <t>Tx renta</t>
  </si>
  <si>
    <t>Total investissement In'Li</t>
  </si>
  <si>
    <t>%/invest</t>
  </si>
  <si>
    <t>Exploitation - patrimoine projet In'Li</t>
  </si>
  <si>
    <t>dont dette/CRD</t>
  </si>
  <si>
    <t>Fonds propres générés par le bilan d'aménagement</t>
  </si>
  <si>
    <t>Charges d'exploitation - dernière année</t>
  </si>
  <si>
    <t>M² commerces et services neufs</t>
  </si>
  <si>
    <t>M² commerces et services réhab</t>
  </si>
  <si>
    <t>Nbre de logts libres</t>
  </si>
  <si>
    <t>Nbre de logts sociaux</t>
  </si>
  <si>
    <t>Nbre de logts autres</t>
  </si>
  <si>
    <t>Nbre logts libres neufs</t>
  </si>
  <si>
    <t>Nbre logts libres réhab</t>
  </si>
  <si>
    <t>Nbre logts sociaux réhab</t>
  </si>
  <si>
    <t>Nbre logts autres neufs</t>
  </si>
  <si>
    <t>Nbre logts autres réhab</t>
  </si>
  <si>
    <t>Nbre logts sociaux neufs</t>
  </si>
  <si>
    <t>% Démol du patrimoine total d'origine</t>
  </si>
  <si>
    <t>Charges annuelles : 1ère année exploit</t>
  </si>
  <si>
    <t>Principaux postes bilan opération - Projet In'Li</t>
  </si>
  <si>
    <t>Bobigny 02</t>
  </si>
  <si>
    <t>CA : Loyer -charges récupérables - à date</t>
  </si>
  <si>
    <t>Valorisation du patrimoine - valeur vénale Hyp A - BPCE à date</t>
  </si>
  <si>
    <t>PATRIMOINE</t>
  </si>
  <si>
    <t>N° HP2 Groupe imobilier 4 chiffres :</t>
  </si>
  <si>
    <t>CA annuel 1ère année exploit - 97 % loué</t>
  </si>
  <si>
    <t>PLS - conventionné</t>
  </si>
  <si>
    <t>LLI - conventionné</t>
  </si>
  <si>
    <t>% Invest</t>
  </si>
  <si>
    <t>Logement</t>
  </si>
  <si>
    <t>aérien</t>
  </si>
  <si>
    <t>RDC</t>
  </si>
  <si>
    <t>sous- sol</t>
  </si>
  <si>
    <t>LLI</t>
  </si>
  <si>
    <t>1 Charges foncières</t>
  </si>
  <si>
    <t xml:space="preserve">Terrain </t>
  </si>
  <si>
    <t>(€)</t>
  </si>
  <si>
    <t xml:space="preserve">Frais de notaire </t>
  </si>
  <si>
    <t xml:space="preserve">Actualisation </t>
  </si>
  <si>
    <t>Aléas</t>
  </si>
  <si>
    <t>Architecte + BET</t>
  </si>
  <si>
    <t>Contrôle</t>
  </si>
  <si>
    <t>Coordinateur sécurité</t>
  </si>
  <si>
    <t>Honoraires divers</t>
  </si>
  <si>
    <t>Audit de PC</t>
  </si>
  <si>
    <t>OPC</t>
  </si>
  <si>
    <t xml:space="preserve">Cerqual qualité et H&amp;E </t>
  </si>
  <si>
    <t>Géométre</t>
  </si>
  <si>
    <t xml:space="preserve">AMO HQE </t>
  </si>
  <si>
    <t>Plus value</t>
  </si>
  <si>
    <t>Résultat net 1ère année exploit - 97 % loué (hors rbst crd dette)</t>
  </si>
  <si>
    <t>Résultat net annuel à date (hors rbst crd dette)</t>
  </si>
  <si>
    <t>PLAI</t>
  </si>
  <si>
    <t>PLUS</t>
  </si>
  <si>
    <t>PLS</t>
  </si>
  <si>
    <t>DEMANDE VILLE</t>
  </si>
  <si>
    <t>PROPOSITION</t>
  </si>
  <si>
    <t>Réhab</t>
  </si>
  <si>
    <t>Neuf</t>
  </si>
  <si>
    <t>Démolition</t>
  </si>
  <si>
    <t>Total réhab</t>
  </si>
  <si>
    <t>Total constructions</t>
  </si>
  <si>
    <t>Total</t>
  </si>
  <si>
    <t>Maîtrise d'ouvrage</t>
  </si>
  <si>
    <t>In'Li</t>
  </si>
  <si>
    <t>Séquence</t>
  </si>
  <si>
    <t>Total IN'LI</t>
  </si>
  <si>
    <t>Total Séquence</t>
  </si>
  <si>
    <t>OPERATION DE BOBIGNY - SCENARIO 900 LOGTS</t>
  </si>
  <si>
    <t>Commune</t>
  </si>
  <si>
    <t>Département</t>
  </si>
  <si>
    <t>Taxe d'aménagement</t>
  </si>
  <si>
    <t>Travaux infra - le cas échéant</t>
  </si>
  <si>
    <t>Travaux bâtiment</t>
  </si>
  <si>
    <t>Travaux espaces verts/parkin aérien</t>
  </si>
  <si>
    <t>2 Travaux</t>
  </si>
  <si>
    <t>Autres/divers</t>
  </si>
  <si>
    <t>Surcoûts fondation - le cas échéant</t>
  </si>
  <si>
    <t>Total travaux</t>
  </si>
  <si>
    <t>4. Honoraires et divers</t>
  </si>
  <si>
    <t>3 Maîtrise d'œuvre et BET</t>
  </si>
  <si>
    <t>Total maîtrise d'œuvre et BET</t>
  </si>
  <si>
    <t>Total honoraires et divers</t>
  </si>
  <si>
    <t>TOTAL DEPENSES</t>
  </si>
  <si>
    <t>Total charges foncières</t>
  </si>
  <si>
    <t>Honoraires de gestion</t>
  </si>
  <si>
    <t>Honoraires de commercialisation</t>
  </si>
  <si>
    <t>Autres frais de commercialisation</t>
  </si>
  <si>
    <t>GFA/assurances</t>
  </si>
  <si>
    <t>Autres frais/divers</t>
  </si>
  <si>
    <t>Frais financiers</t>
  </si>
  <si>
    <t>RECETTES</t>
  </si>
  <si>
    <t>CELLULES EN JAUNES A REMPLIR</t>
  </si>
  <si>
    <t>TOTAL RECETTES</t>
  </si>
  <si>
    <t>MARGE</t>
  </si>
  <si>
    <t>DEPENSES</t>
  </si>
  <si>
    <t>Etude géotechnique et autres</t>
  </si>
  <si>
    <t>Commerces/activités/services</t>
  </si>
  <si>
    <t>Branchements/raccordement réseaux</t>
  </si>
  <si>
    <t>Logements libres</t>
  </si>
  <si>
    <t>Logements sociaux</t>
  </si>
  <si>
    <t>Logements acession sociale</t>
  </si>
  <si>
    <t>Logements BRS</t>
  </si>
  <si>
    <t>Cession de places de parking  - le cas échéant</t>
  </si>
  <si>
    <t>Logements autres - nature du logement à définir</t>
  </si>
  <si>
    <t>Bilan financier à compléter par les candidats</t>
  </si>
  <si>
    <t>Appel à projet rue d'Iéna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</si>
</sst>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3" formatCode="_-* #,##0.00_-;\-* #,##0.00_-;_-* &quot;-&quot;??_-;_-@_-"/>
    <numFmt numFmtId="164" formatCode="#,##0&quot; m² foncier&quot;"/>
    <numFmt numFmtId="165" formatCode="#,##0,&quot; logements&quot;"/>
    <numFmt numFmtId="166" formatCode="#,##0&quot; m² SDP&quot;"/>
    <numFmt numFmtId="167" formatCode="#,##0.0&quot; €&quot;"/>
    <numFmt numFmtId="168" formatCode="#,##0.0&quot; €/m² SHAB&quot;"/>
    <numFmt numFmtId="169" formatCode="#,##0&quot; €/m² SHAB&quot;"/>
    <numFmt numFmtId="170" formatCode="#,##0&quot; logts&quot;"/>
    <numFmt numFmtId="171" formatCode="#,##0&quot; m² SHAB&quot;"/>
    <numFmt numFmtId="172" formatCode="#,##0&quot; € HT/m² SHAB&quot;"/>
    <numFmt numFmtId="173" formatCode="#,##0&quot; € HT/logt&quot;"/>
    <numFmt numFmtId="174" formatCode="0.0%"/>
    <numFmt numFmtId="175" formatCode="#,##0&quot; m² SDP/logt&quot;"/>
    <numFmt numFmtId="176" formatCode="#,##0&quot; m² SU&quot;"/>
    <numFmt numFmtId="177" formatCode="#,##0&quot; €/an&quot;"/>
    <numFmt numFmtId="178" formatCode="#,##0&quot; pkg&quot;"/>
    <numFmt numFmtId="179" formatCode="#,##0&quot; pkg aérien&quot;"/>
    <numFmt numFmtId="180" formatCode="#,##0&quot; boxes&quot;"/>
    <numFmt numFmtId="181" formatCode="#,##0&quot; pkg sous-sol&quot;"/>
    <numFmt numFmtId="182" formatCode="#,##0.0&quot; € HC/m² SHAB&quot;"/>
    <numFmt numFmtId="183" formatCode="#,##0.00&quot; €&quot;"/>
    <numFmt numFmtId="184" formatCode="#,##0&quot; €&quot;"/>
    <numFmt numFmtId="185" formatCode="#,##0&quot; € HC/an&quot;"/>
    <numFmt numFmtId="186" formatCode="#,##0&quot; m² Shab/logt&quot;"/>
    <numFmt numFmtId="187" formatCode="#,##0&quot; € HT&quot;"/>
    <numFmt numFmtId="188" formatCode="#,##0&quot; U&quot;"/>
    <numFmt numFmtId="189" formatCode="#,##0;\(#,##0\);_-* &quot;-&quot;??_-"/>
    <numFmt numFmtId="190" formatCode="#,##0&quot; € HT/pkg&quot;"/>
    <numFmt numFmtId="191" formatCode="_-* #,##0.00\ _€_-;\-* #,##0.00\ _€_-;_-* &quot;-&quot;??\ _€_-;_-@_-"/>
    <numFmt numFmtId="192" formatCode="#,##0&quot; € HT/m² shab&quot;"/>
    <numFmt numFmtId="193" formatCode="#,##0&quot; m² Shab&quot;"/>
    <numFmt numFmtId="194" formatCode="#,##0&quot; € HC/mois/m² shab&quot;"/>
    <numFmt numFmtId="195" formatCode="#,##0&quot; € HT/U&quot;"/>
    <numFmt numFmtId="196" formatCode="#,##0&quot; € HT/ m² SU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249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327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hair">
        <color auto="1"/>
      </bottom>
      <diagonal/>
    </border>
    <border>
      <left/>
      <right style="thin">
        <color theme="0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00C8BE"/>
      </bottom>
      <diagonal/>
    </border>
    <border>
      <left/>
      <right style="medium">
        <color theme="0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9">
    <xf numFmtId="0" fontId="0" fillId="0" borderId="0" xfId="0"/>
    <xf numFmtId="0" fontId="1" fillId="3" borderId="0" xfId="0" applyFont="1" applyFill="1"/>
    <xf numFmtId="0" fontId="2" fillId="3" borderId="0" xfId="0" applyFont="1" applyFill="1"/>
    <xf numFmtId="0" fontId="1" fillId="3" borderId="4" xfId="0" applyFont="1" applyFill="1" applyBorder="1"/>
    <xf numFmtId="0" fontId="0" fillId="3" borderId="0" xfId="0" applyFill="1"/>
    <xf numFmtId="0" fontId="0" fillId="3" borderId="5" xfId="0" applyFill="1" applyBorder="1"/>
    <xf numFmtId="0" fontId="0" fillId="3" borderId="4" xfId="0" applyFill="1" applyBorder="1"/>
    <xf numFmtId="0" fontId="0" fillId="0" borderId="0" xfId="0" applyAlignment="1">
      <alignment horizontal="center"/>
    </xf>
    <xf numFmtId="0" fontId="1" fillId="3" borderId="9" xfId="0" applyFont="1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18" xfId="0" applyFill="1" applyBorder="1"/>
    <xf numFmtId="0" fontId="2" fillId="3" borderId="4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6" xfId="0" applyFont="1" applyFill="1" applyBorder="1"/>
    <xf numFmtId="0" fontId="1" fillId="4" borderId="1" xfId="0" applyFont="1" applyFill="1" applyBorder="1"/>
    <xf numFmtId="0" fontId="0" fillId="4" borderId="3" xfId="0" applyFill="1" applyBorder="1"/>
    <xf numFmtId="0" fontId="1" fillId="4" borderId="4" xfId="0" applyFont="1" applyFill="1" applyBorder="1"/>
    <xf numFmtId="0" fontId="0" fillId="4" borderId="5" xfId="0" applyFill="1" applyBorder="1"/>
    <xf numFmtId="0" fontId="8" fillId="3" borderId="4" xfId="0" applyFont="1" applyFill="1" applyBorder="1"/>
    <xf numFmtId="0" fontId="3" fillId="3" borderId="4" xfId="0" applyFont="1" applyFill="1" applyBorder="1"/>
    <xf numFmtId="0" fontId="1" fillId="4" borderId="9" xfId="0" applyFont="1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0" xfId="0" applyFill="1" applyBorder="1" applyAlignment="1">
      <alignment horizontal="center"/>
    </xf>
    <xf numFmtId="0" fontId="9" fillId="4" borderId="9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2" fillId="4" borderId="9" xfId="0" applyFont="1" applyFill="1" applyBorder="1"/>
    <xf numFmtId="0" fontId="1" fillId="3" borderId="1" xfId="0" applyFont="1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5" borderId="4" xfId="0" applyFont="1" applyFill="1" applyBorder="1"/>
    <xf numFmtId="0" fontId="1" fillId="5" borderId="6" xfId="0" applyFont="1" applyFill="1" applyBorder="1"/>
    <xf numFmtId="0" fontId="0" fillId="5" borderId="6" xfId="0" applyFill="1" applyBorder="1"/>
    <xf numFmtId="0" fontId="0" fillId="5" borderId="15" xfId="0" applyFill="1" applyBorder="1"/>
    <xf numFmtId="0" fontId="1" fillId="6" borderId="1" xfId="0" applyFont="1" applyFill="1" applyBorder="1"/>
    <xf numFmtId="0" fontId="0" fillId="6" borderId="3" xfId="0" applyFill="1" applyBorder="1"/>
    <xf numFmtId="0" fontId="1" fillId="6" borderId="4" xfId="0" applyFont="1" applyFill="1" applyBorder="1"/>
    <xf numFmtId="0" fontId="0" fillId="6" borderId="5" xfId="0" applyFill="1" applyBorder="1"/>
    <xf numFmtId="164" fontId="0" fillId="5" borderId="5" xfId="0" applyNumberFormat="1" applyFill="1" applyBorder="1"/>
    <xf numFmtId="166" fontId="0" fillId="5" borderId="5" xfId="0" applyNumberFormat="1" applyFill="1" applyBorder="1"/>
    <xf numFmtId="0" fontId="2" fillId="5" borderId="5" xfId="0" applyFont="1" applyFill="1" applyBorder="1" applyAlignment="1">
      <alignment horizontal="center"/>
    </xf>
    <xf numFmtId="165" fontId="0" fillId="5" borderId="5" xfId="0" applyNumberFormat="1" applyFill="1" applyBorder="1"/>
    <xf numFmtId="170" fontId="0" fillId="5" borderId="5" xfId="0" applyNumberFormat="1" applyFill="1" applyBorder="1"/>
    <xf numFmtId="167" fontId="2" fillId="5" borderId="5" xfId="0" applyNumberFormat="1" applyFont="1" applyFill="1" applyBorder="1"/>
    <xf numFmtId="0" fontId="0" fillId="3" borderId="9" xfId="0" applyFill="1" applyBorder="1"/>
    <xf numFmtId="170" fontId="0" fillId="5" borderId="0" xfId="0" applyNumberFormat="1" applyFill="1" applyAlignment="1">
      <alignment horizontal="center"/>
    </xf>
    <xf numFmtId="170" fontId="0" fillId="5" borderId="5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5" borderId="0" xfId="0" applyFont="1" applyFill="1"/>
    <xf numFmtId="0" fontId="0" fillId="0" borderId="4" xfId="0" applyBorder="1"/>
    <xf numFmtId="0" fontId="0" fillId="3" borderId="4" xfId="0" applyFill="1" applyBorder="1" applyAlignment="1">
      <alignment horizontal="right"/>
    </xf>
    <xf numFmtId="2" fontId="2" fillId="5" borderId="5" xfId="0" applyNumberFormat="1" applyFont="1" applyFill="1" applyBorder="1" applyAlignment="1">
      <alignment horizontal="center"/>
    </xf>
    <xf numFmtId="170" fontId="3" fillId="5" borderId="5" xfId="0" applyNumberFormat="1" applyFont="1" applyFill="1" applyBorder="1"/>
    <xf numFmtId="0" fontId="1" fillId="5" borderId="1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7" fontId="0" fillId="5" borderId="16" xfId="0" applyNumberFormat="1" applyFill="1" applyBorder="1" applyAlignment="1">
      <alignment horizontal="center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170" fontId="1" fillId="5" borderId="7" xfId="0" applyNumberFormat="1" applyFont="1" applyFill="1" applyBorder="1" applyAlignment="1">
      <alignment horizontal="center"/>
    </xf>
    <xf numFmtId="170" fontId="1" fillId="5" borderId="8" xfId="0" applyNumberFormat="1" applyFont="1" applyFill="1" applyBorder="1" applyAlignment="1">
      <alignment horizontal="center"/>
    </xf>
    <xf numFmtId="170" fontId="0" fillId="0" borderId="0" xfId="0" applyNumberFormat="1"/>
    <xf numFmtId="171" fontId="0" fillId="5" borderId="5" xfId="0" applyNumberFormat="1" applyFill="1" applyBorder="1"/>
    <xf numFmtId="176" fontId="0" fillId="5" borderId="5" xfId="0" applyNumberFormat="1" applyFill="1" applyBorder="1"/>
    <xf numFmtId="177" fontId="2" fillId="5" borderId="5" xfId="0" applyNumberFormat="1" applyFont="1" applyFill="1" applyBorder="1"/>
    <xf numFmtId="0" fontId="0" fillId="5" borderId="10" xfId="0" applyFill="1" applyBorder="1" applyAlignment="1">
      <alignment horizontal="center"/>
    </xf>
    <xf numFmtId="170" fontId="1" fillId="5" borderId="3" xfId="0" applyNumberFormat="1" applyFont="1" applyFill="1" applyBorder="1" applyAlignment="1">
      <alignment horizontal="center"/>
    </xf>
    <xf numFmtId="178" fontId="1" fillId="5" borderId="5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right"/>
    </xf>
    <xf numFmtId="179" fontId="0" fillId="5" borderId="5" xfId="0" applyNumberFormat="1" applyFill="1" applyBorder="1" applyAlignment="1">
      <alignment horizontal="center"/>
    </xf>
    <xf numFmtId="180" fontId="0" fillId="5" borderId="5" xfId="0" applyNumberFormat="1" applyFill="1" applyBorder="1" applyAlignment="1">
      <alignment horizontal="center"/>
    </xf>
    <xf numFmtId="181" fontId="0" fillId="5" borderId="8" xfId="0" applyNumberForma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174" fontId="2" fillId="5" borderId="5" xfId="1" applyNumberFormat="1" applyFont="1" applyFill="1" applyBorder="1"/>
    <xf numFmtId="182" fontId="0" fillId="5" borderId="5" xfId="0" applyNumberFormat="1" applyFill="1" applyBorder="1"/>
    <xf numFmtId="169" fontId="2" fillId="5" borderId="5" xfId="0" applyNumberFormat="1" applyFont="1" applyFill="1" applyBorder="1"/>
    <xf numFmtId="184" fontId="3" fillId="5" borderId="5" xfId="0" applyNumberFormat="1" applyFont="1" applyFill="1" applyBorder="1"/>
    <xf numFmtId="184" fontId="2" fillId="5" borderId="5" xfId="0" applyNumberFormat="1" applyFont="1" applyFill="1" applyBorder="1"/>
    <xf numFmtId="184" fontId="2" fillId="5" borderId="8" xfId="0" applyNumberFormat="1" applyFont="1" applyFill="1" applyBorder="1"/>
    <xf numFmtId="170" fontId="0" fillId="5" borderId="0" xfId="0" applyNumberFormat="1" applyFill="1"/>
    <xf numFmtId="170" fontId="2" fillId="5" borderId="5" xfId="0" applyNumberFormat="1" applyFont="1" applyFill="1" applyBorder="1"/>
    <xf numFmtId="0" fontId="2" fillId="0" borderId="4" xfId="0" applyFont="1" applyBorder="1"/>
    <xf numFmtId="9" fontId="0" fillId="3" borderId="0" xfId="1" applyFont="1" applyFill="1" applyBorder="1"/>
    <xf numFmtId="9" fontId="1" fillId="3" borderId="22" xfId="1" applyFont="1" applyFill="1" applyBorder="1"/>
    <xf numFmtId="9" fontId="0" fillId="3" borderId="3" xfId="1" applyFont="1" applyFill="1" applyBorder="1"/>
    <xf numFmtId="9" fontId="0" fillId="3" borderId="5" xfId="1" applyFont="1" applyFill="1" applyBorder="1"/>
    <xf numFmtId="9" fontId="0" fillId="3" borderId="8" xfId="1" applyFont="1" applyFill="1" applyBorder="1"/>
    <xf numFmtId="9" fontId="8" fillId="3" borderId="5" xfId="1" applyFont="1" applyFill="1" applyBorder="1"/>
    <xf numFmtId="185" fontId="3" fillId="5" borderId="5" xfId="0" applyNumberFormat="1" applyFont="1" applyFill="1" applyBorder="1"/>
    <xf numFmtId="185" fontId="2" fillId="5" borderId="5" xfId="0" applyNumberFormat="1" applyFont="1" applyFill="1" applyBorder="1"/>
    <xf numFmtId="0" fontId="8" fillId="3" borderId="23" xfId="0" applyFont="1" applyFill="1" applyBorder="1" applyAlignment="1">
      <alignment horizontal="center"/>
    </xf>
    <xf numFmtId="9" fontId="0" fillId="3" borderId="21" xfId="1" applyFont="1" applyFill="1" applyBorder="1"/>
    <xf numFmtId="175" fontId="0" fillId="3" borderId="5" xfId="0" applyNumberFormat="1" applyFill="1" applyBorder="1"/>
    <xf numFmtId="186" fontId="0" fillId="3" borderId="5" xfId="0" applyNumberFormat="1" applyFill="1" applyBorder="1"/>
    <xf numFmtId="0" fontId="1" fillId="3" borderId="23" xfId="0" applyFont="1" applyFill="1" applyBorder="1" applyAlignment="1">
      <alignment horizontal="center"/>
    </xf>
    <xf numFmtId="167" fontId="2" fillId="3" borderId="5" xfId="0" applyNumberFormat="1" applyFont="1" applyFill="1" applyBorder="1"/>
    <xf numFmtId="168" fontId="3" fillId="3" borderId="5" xfId="0" applyNumberFormat="1" applyFont="1" applyFill="1" applyBorder="1"/>
    <xf numFmtId="184" fontId="2" fillId="3" borderId="0" xfId="0" applyNumberFormat="1" applyFont="1" applyFill="1"/>
    <xf numFmtId="184" fontId="3" fillId="3" borderId="0" xfId="0" applyNumberFormat="1" applyFont="1" applyFill="1"/>
    <xf numFmtId="43" fontId="0" fillId="0" borderId="0" xfId="2" applyFont="1"/>
    <xf numFmtId="174" fontId="0" fillId="3" borderId="21" xfId="1" applyNumberFormat="1" applyFont="1" applyFill="1" applyBorder="1" applyAlignment="1">
      <alignment horizontal="center"/>
    </xf>
    <xf numFmtId="183" fontId="0" fillId="3" borderId="5" xfId="0" applyNumberFormat="1" applyFill="1" applyBorder="1"/>
    <xf numFmtId="177" fontId="3" fillId="5" borderId="5" xfId="0" applyNumberFormat="1" applyFont="1" applyFill="1" applyBorder="1"/>
    <xf numFmtId="9" fontId="0" fillId="3" borderId="11" xfId="1" applyFont="1" applyFill="1" applyBorder="1"/>
    <xf numFmtId="170" fontId="15" fillId="5" borderId="5" xfId="0" applyNumberFormat="1" applyFont="1" applyFill="1" applyBorder="1"/>
    <xf numFmtId="0" fontId="1" fillId="3" borderId="4" xfId="0" applyFont="1" applyFill="1" applyBorder="1" applyAlignment="1">
      <alignment horizontal="left"/>
    </xf>
    <xf numFmtId="170" fontId="1" fillId="5" borderId="0" xfId="0" applyNumberFormat="1" applyFont="1" applyFill="1"/>
    <xf numFmtId="166" fontId="1" fillId="5" borderId="5" xfId="0" applyNumberFormat="1" applyFont="1" applyFill="1" applyBorder="1"/>
    <xf numFmtId="0" fontId="2" fillId="3" borderId="2" xfId="0" applyFont="1" applyFill="1" applyBorder="1"/>
    <xf numFmtId="183" fontId="0" fillId="3" borderId="2" xfId="0" applyNumberFormat="1" applyFill="1" applyBorder="1"/>
    <xf numFmtId="174" fontId="0" fillId="5" borderId="20" xfId="1" applyNumberFormat="1" applyFont="1" applyFill="1" applyBorder="1"/>
    <xf numFmtId="0" fontId="17" fillId="3" borderId="1" xfId="0" applyFont="1" applyFill="1" applyBorder="1"/>
    <xf numFmtId="0" fontId="17" fillId="3" borderId="4" xfId="0" applyFont="1" applyFill="1" applyBorder="1"/>
    <xf numFmtId="0" fontId="18" fillId="3" borderId="5" xfId="0" applyFont="1" applyFill="1" applyBorder="1"/>
    <xf numFmtId="0" fontId="18" fillId="3" borderId="0" xfId="0" applyFont="1" applyFill="1" applyAlignment="1">
      <alignment horizontal="center"/>
    </xf>
    <xf numFmtId="0" fontId="18" fillId="3" borderId="4" xfId="0" applyFont="1" applyFill="1" applyBorder="1" applyAlignment="1">
      <alignment horizontal="right"/>
    </xf>
    <xf numFmtId="0" fontId="18" fillId="3" borderId="6" xfId="0" applyFont="1" applyFill="1" applyBorder="1" applyAlignment="1">
      <alignment horizontal="right"/>
    </xf>
    <xf numFmtId="0" fontId="18" fillId="3" borderId="8" xfId="0" applyFont="1" applyFill="1" applyBorder="1"/>
    <xf numFmtId="0" fontId="18" fillId="3" borderId="0" xfId="0" applyFont="1" applyFill="1"/>
    <xf numFmtId="0" fontId="19" fillId="7" borderId="24" xfId="0" applyFont="1" applyFill="1" applyBorder="1" applyAlignment="1" applyProtection="1">
      <alignment horizontal="left" vertical="center" indent="2"/>
      <protection locked="0"/>
    </xf>
    <xf numFmtId="0" fontId="19" fillId="7" borderId="24" xfId="0" applyFont="1" applyFill="1" applyBorder="1" applyAlignment="1" applyProtection="1">
      <alignment horizontal="left" vertical="top" wrapText="1"/>
      <protection locked="0"/>
    </xf>
    <xf numFmtId="189" fontId="20" fillId="3" borderId="0" xfId="0" applyNumberFormat="1" applyFont="1" applyFill="1" applyAlignment="1">
      <alignment horizontal="right" vertical="center" indent="1"/>
    </xf>
    <xf numFmtId="172" fontId="0" fillId="3" borderId="0" xfId="0" applyNumberFormat="1" applyFill="1" applyAlignment="1">
      <alignment horizontal="right"/>
    </xf>
    <xf numFmtId="0" fontId="18" fillId="3" borderId="13" xfId="0" applyFont="1" applyFill="1" applyBorder="1"/>
    <xf numFmtId="189" fontId="7" fillId="3" borderId="25" xfId="1" applyNumberFormat="1" applyFont="1" applyFill="1" applyBorder="1" applyAlignment="1">
      <alignment horizontal="right" vertical="center" indent="1"/>
    </xf>
    <xf numFmtId="0" fontId="21" fillId="5" borderId="16" xfId="0" applyFont="1" applyFill="1" applyBorder="1" applyAlignment="1" applyProtection="1">
      <alignment horizontal="left" vertical="center" indent="3"/>
      <protection locked="0"/>
    </xf>
    <xf numFmtId="0" fontId="21" fillId="5" borderId="16" xfId="0" applyFont="1" applyFill="1" applyBorder="1" applyAlignment="1" applyProtection="1">
      <alignment horizontal="left" vertical="top" wrapText="1"/>
      <protection locked="0"/>
    </xf>
    <xf numFmtId="0" fontId="18" fillId="3" borderId="16" xfId="0" applyFont="1" applyFill="1" applyBorder="1"/>
    <xf numFmtId="10" fontId="7" fillId="3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21" fillId="8" borderId="16" xfId="0" applyFont="1" applyFill="1" applyBorder="1" applyAlignment="1" applyProtection="1">
      <alignment horizontal="left" vertical="center" indent="3"/>
      <protection locked="0"/>
    </xf>
    <xf numFmtId="0" fontId="21" fillId="8" borderId="16" xfId="0" applyFont="1" applyFill="1" applyBorder="1" applyAlignment="1" applyProtection="1">
      <alignment horizontal="left" vertical="top" wrapText="1"/>
      <protection locked="0"/>
    </xf>
    <xf numFmtId="0" fontId="22" fillId="3" borderId="16" xfId="0" applyFont="1" applyFill="1" applyBorder="1" applyAlignment="1" applyProtection="1">
      <alignment horizontal="left" vertical="top" wrapText="1"/>
      <protection locked="0"/>
    </xf>
    <xf numFmtId="173" fontId="7" fillId="3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16" fillId="3" borderId="16" xfId="0" applyFont="1" applyFill="1" applyBorder="1"/>
    <xf numFmtId="0" fontId="21" fillId="3" borderId="16" xfId="0" applyFont="1" applyFill="1" applyBorder="1" applyAlignment="1" applyProtection="1">
      <alignment horizontal="left" vertical="center" indent="3"/>
      <protection locked="0"/>
    </xf>
    <xf numFmtId="0" fontId="21" fillId="3" borderId="16" xfId="0" applyFont="1" applyFill="1" applyBorder="1" applyAlignment="1" applyProtection="1">
      <alignment horizontal="left" vertical="top" wrapText="1"/>
      <protection locked="0"/>
    </xf>
    <xf numFmtId="189" fontId="7" fillId="3" borderId="26" xfId="1" applyNumberFormat="1" applyFont="1" applyFill="1" applyBorder="1" applyAlignment="1" applyProtection="1">
      <alignment horizontal="right" vertical="center" wrapText="1" indent="1"/>
      <protection locked="0"/>
    </xf>
    <xf numFmtId="189" fontId="18" fillId="3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27" xfId="0" applyFont="1" applyBorder="1" applyAlignment="1" applyProtection="1">
      <alignment horizontal="left" vertical="center" indent="2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3" borderId="27" xfId="0" applyFont="1" applyFill="1" applyBorder="1" applyAlignment="1">
      <alignment horizontal="left" vertical="center" indent="2"/>
    </xf>
    <xf numFmtId="0" fontId="23" fillId="3" borderId="0" xfId="0" applyFont="1" applyFill="1" applyAlignment="1" applyProtection="1">
      <alignment horizontal="left" vertical="center" indent="2"/>
      <protection locked="0"/>
    </xf>
    <xf numFmtId="0" fontId="23" fillId="3" borderId="0" xfId="0" applyFont="1" applyFill="1" applyAlignment="1" applyProtection="1">
      <alignment horizontal="left" vertical="top" wrapText="1"/>
      <protection locked="0"/>
    </xf>
    <xf numFmtId="0" fontId="16" fillId="3" borderId="0" xfId="0" applyFont="1" applyFill="1"/>
    <xf numFmtId="0" fontId="24" fillId="3" borderId="0" xfId="0" applyFont="1" applyFill="1" applyAlignment="1">
      <alignment horizontal="left" vertical="center" indent="2"/>
    </xf>
    <xf numFmtId="187" fontId="0" fillId="3" borderId="0" xfId="0" applyNumberFormat="1" applyFill="1" applyAlignment="1">
      <alignment horizontal="right"/>
    </xf>
    <xf numFmtId="0" fontId="19" fillId="7" borderId="0" xfId="0" applyFont="1" applyFill="1" applyAlignment="1" applyProtection="1">
      <alignment horizontal="left" vertical="center" indent="2"/>
      <protection locked="0"/>
    </xf>
    <xf numFmtId="0" fontId="19" fillId="7" borderId="0" xfId="0" applyFont="1" applyFill="1" applyAlignment="1" applyProtection="1">
      <alignment horizontal="left" vertical="top" wrapText="1"/>
      <protection locked="0"/>
    </xf>
    <xf numFmtId="0" fontId="21" fillId="8" borderId="16" xfId="0" applyFont="1" applyFill="1" applyBorder="1" applyAlignment="1" applyProtection="1">
      <alignment horizontal="left" vertical="center" wrapText="1"/>
      <protection locked="0"/>
    </xf>
    <xf numFmtId="172" fontId="7" fillId="3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21" fillId="5" borderId="16" xfId="0" applyFont="1" applyFill="1" applyBorder="1" applyAlignment="1" applyProtection="1">
      <alignment horizontal="left" vertical="center" wrapText="1"/>
      <protection locked="0"/>
    </xf>
    <xf numFmtId="190" fontId="18" fillId="3" borderId="26" xfId="1" applyNumberFormat="1" applyFont="1" applyFill="1" applyBorder="1" applyAlignment="1" applyProtection="1">
      <alignment horizontal="right" vertical="center" wrapText="1" indent="1"/>
      <protection locked="0"/>
    </xf>
    <xf numFmtId="10" fontId="18" fillId="3" borderId="26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27" xfId="0" applyFont="1" applyFill="1" applyBorder="1" applyAlignment="1" applyProtection="1">
      <alignment horizontal="left" vertical="top" wrapText="1"/>
      <protection locked="0"/>
    </xf>
    <xf numFmtId="0" fontId="21" fillId="5" borderId="16" xfId="0" applyFont="1" applyFill="1" applyBorder="1" applyAlignment="1" applyProtection="1">
      <alignment horizontal="left" vertical="center" wrapText="1" indent="3"/>
      <protection locked="0"/>
    </xf>
    <xf numFmtId="189" fontId="7" fillId="3" borderId="28" xfId="1" applyNumberFormat="1" applyFont="1" applyFill="1" applyBorder="1" applyAlignment="1" applyProtection="1">
      <alignment horizontal="right" vertical="center" indent="1"/>
      <protection locked="0"/>
    </xf>
    <xf numFmtId="0" fontId="23" fillId="0" borderId="0" xfId="0" applyFont="1" applyAlignment="1" applyProtection="1">
      <alignment horizontal="left" vertical="center" indent="2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10" fontId="7" fillId="3" borderId="26" xfId="1" applyNumberFormat="1" applyFont="1" applyFill="1" applyBorder="1" applyAlignment="1" applyProtection="1">
      <alignment horizontal="right" vertical="center" wrapText="1" indent="1"/>
    </xf>
    <xf numFmtId="0" fontId="6" fillId="3" borderId="0" xfId="0" applyFont="1" applyFill="1" applyAlignment="1" applyProtection="1">
      <alignment horizontal="left" vertical="center" indent="2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horizontal="left" vertical="center" indent="2"/>
    </xf>
    <xf numFmtId="0" fontId="20" fillId="9" borderId="24" xfId="0" applyFont="1" applyFill="1" applyBorder="1" applyAlignment="1" applyProtection="1">
      <alignment horizontal="left" vertical="center" indent="1"/>
      <protection locked="0"/>
    </xf>
    <xf numFmtId="0" fontId="20" fillId="9" borderId="24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/>
    <xf numFmtId="0" fontId="20" fillId="0" borderId="0" xfId="0" applyFont="1" applyAlignment="1">
      <alignment horizontal="left" vertical="center" indent="2"/>
    </xf>
    <xf numFmtId="187" fontId="0" fillId="0" borderId="0" xfId="0" applyNumberFormat="1" applyAlignment="1">
      <alignment horizontal="center"/>
    </xf>
    <xf numFmtId="0" fontId="0" fillId="0" borderId="1" xfId="0" applyBorder="1"/>
    <xf numFmtId="0" fontId="8" fillId="3" borderId="3" xfId="0" applyFont="1" applyFill="1" applyBorder="1" applyAlignment="1">
      <alignment horizontal="center"/>
    </xf>
    <xf numFmtId="168" fontId="3" fillId="3" borderId="4" xfId="0" applyNumberFormat="1" applyFont="1" applyFill="1" applyBorder="1"/>
    <xf numFmtId="174" fontId="0" fillId="5" borderId="5" xfId="1" applyNumberFormat="1" applyFont="1" applyFill="1" applyBorder="1"/>
    <xf numFmtId="0" fontId="0" fillId="0" borderId="6" xfId="0" applyBorder="1"/>
    <xf numFmtId="174" fontId="0" fillId="5" borderId="8" xfId="1" applyNumberFormat="1" applyFont="1" applyFill="1" applyBorder="1"/>
    <xf numFmtId="0" fontId="1" fillId="3" borderId="23" xfId="0" applyFont="1" applyFill="1" applyBorder="1"/>
    <xf numFmtId="0" fontId="0" fillId="3" borderId="21" xfId="0" applyFill="1" applyBorder="1"/>
    <xf numFmtId="168" fontId="3" fillId="3" borderId="20" xfId="0" applyNumberFormat="1" applyFont="1" applyFill="1" applyBorder="1"/>
    <xf numFmtId="9" fontId="0" fillId="0" borderId="0" xfId="1" applyFont="1"/>
    <xf numFmtId="191" fontId="0" fillId="0" borderId="0" xfId="0" applyNumberFormat="1"/>
    <xf numFmtId="0" fontId="0" fillId="0" borderId="4" xfId="0" applyBorder="1" applyAlignment="1">
      <alignment horizontal="center"/>
    </xf>
    <xf numFmtId="170" fontId="0" fillId="0" borderId="0" xfId="2" applyNumberFormat="1" applyFont="1" applyBorder="1"/>
    <xf numFmtId="170" fontId="0" fillId="0" borderId="5" xfId="2" applyNumberFormat="1" applyFont="1" applyBorder="1"/>
    <xf numFmtId="9" fontId="0" fillId="0" borderId="4" xfId="1" applyFont="1" applyBorder="1" applyAlignment="1">
      <alignment horizontal="center"/>
    </xf>
    <xf numFmtId="9" fontId="0" fillId="0" borderId="0" xfId="1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9" fontId="1" fillId="0" borderId="9" xfId="1" applyFont="1" applyBorder="1"/>
    <xf numFmtId="9" fontId="1" fillId="0" borderId="10" xfId="1" applyFont="1" applyBorder="1"/>
    <xf numFmtId="170" fontId="1" fillId="0" borderId="10" xfId="0" applyNumberFormat="1" applyFont="1" applyBorder="1"/>
    <xf numFmtId="170" fontId="1" fillId="0" borderId="11" xfId="0" applyNumberFormat="1" applyFont="1" applyBorder="1"/>
    <xf numFmtId="0" fontId="1" fillId="0" borderId="22" xfId="0" applyFont="1" applyBorder="1"/>
    <xf numFmtId="170" fontId="0" fillId="0" borderId="20" xfId="2" applyNumberFormat="1" applyFont="1" applyBorder="1"/>
    <xf numFmtId="170" fontId="1" fillId="0" borderId="22" xfId="0" applyNumberFormat="1" applyFont="1" applyBorder="1"/>
    <xf numFmtId="0" fontId="0" fillId="5" borderId="4" xfId="0" applyFill="1" applyBorder="1"/>
    <xf numFmtId="0" fontId="0" fillId="5" borderId="5" xfId="0" applyFill="1" applyBorder="1"/>
    <xf numFmtId="10" fontId="0" fillId="5" borderId="20" xfId="1" applyNumberFormat="1" applyFont="1" applyFill="1" applyBorder="1"/>
    <xf numFmtId="0" fontId="18" fillId="3" borderId="13" xfId="0" applyFont="1" applyFill="1" applyBorder="1" applyAlignment="1" applyProtection="1">
      <alignment horizontal="left" indent="3"/>
      <protection locked="0"/>
    </xf>
    <xf numFmtId="0" fontId="18" fillId="3" borderId="13" xfId="0" applyFont="1" applyFill="1" applyBorder="1" applyAlignment="1" applyProtection="1">
      <alignment horizontal="left" vertical="top" wrapText="1"/>
      <protection locked="0"/>
    </xf>
    <xf numFmtId="193" fontId="20" fillId="9" borderId="24" xfId="0" applyNumberFormat="1" applyFont="1" applyFill="1" applyBorder="1" applyAlignment="1" applyProtection="1">
      <alignment horizontal="center" vertical="top" wrapText="1"/>
      <protection locked="0"/>
    </xf>
    <xf numFmtId="194" fontId="20" fillId="9" borderId="24" xfId="0" applyNumberFormat="1" applyFont="1" applyFill="1" applyBorder="1" applyAlignment="1" applyProtection="1">
      <alignment horizontal="center" vertical="top" wrapText="1"/>
      <protection locked="0"/>
    </xf>
    <xf numFmtId="10" fontId="0" fillId="0" borderId="0" xfId="1" applyNumberFormat="1" applyFont="1"/>
    <xf numFmtId="0" fontId="21" fillId="5" borderId="16" xfId="0" applyFont="1" applyFill="1" applyBorder="1" applyAlignment="1" applyProtection="1">
      <alignment vertical="center"/>
      <protection locked="0"/>
    </xf>
    <xf numFmtId="166" fontId="7" fillId="2" borderId="2" xfId="0" applyNumberFormat="1" applyFont="1" applyFill="1" applyBorder="1" applyAlignment="1">
      <alignment horizontal="center"/>
    </xf>
    <xf numFmtId="170" fontId="7" fillId="2" borderId="3" xfId="0" applyNumberFormat="1" applyFont="1" applyFill="1" applyBorder="1" applyAlignment="1">
      <alignment horizontal="center"/>
    </xf>
    <xf numFmtId="171" fontId="7" fillId="2" borderId="0" xfId="0" applyNumberFormat="1" applyFont="1" applyFill="1" applyAlignment="1">
      <alignment horizontal="center"/>
    </xf>
    <xf numFmtId="170" fontId="7" fillId="2" borderId="5" xfId="0" applyNumberFormat="1" applyFont="1" applyFill="1" applyBorder="1" applyAlignment="1">
      <alignment horizontal="center"/>
    </xf>
    <xf numFmtId="0" fontId="7" fillId="3" borderId="16" xfId="0" applyFont="1" applyFill="1" applyBorder="1" applyAlignment="1" applyProtection="1">
      <alignment horizontal="left" vertical="center" indent="3"/>
      <protection locked="0"/>
    </xf>
    <xf numFmtId="0" fontId="7" fillId="3" borderId="16" xfId="0" applyFont="1" applyFill="1" applyBorder="1" applyAlignment="1" applyProtection="1">
      <alignment horizontal="left" vertical="top" wrapText="1"/>
      <protection locked="0"/>
    </xf>
    <xf numFmtId="0" fontId="7" fillId="3" borderId="16" xfId="0" applyFont="1" applyFill="1" applyBorder="1"/>
    <xf numFmtId="0" fontId="7" fillId="3" borderId="16" xfId="0" applyFont="1" applyFill="1" applyBorder="1" applyAlignment="1" applyProtection="1">
      <alignment horizontal="right" vertical="center" indent="2"/>
      <protection locked="0"/>
    </xf>
    <xf numFmtId="166" fontId="7" fillId="3" borderId="16" xfId="0" applyNumberFormat="1" applyFont="1" applyFill="1" applyBorder="1" applyAlignment="1">
      <alignment horizontal="center"/>
    </xf>
    <xf numFmtId="188" fontId="18" fillId="2" borderId="0" xfId="0" applyNumberFormat="1" applyFont="1" applyFill="1" applyAlignment="1">
      <alignment horizontal="center"/>
    </xf>
    <xf numFmtId="188" fontId="18" fillId="2" borderId="7" xfId="0" applyNumberFormat="1" applyFont="1" applyFill="1" applyBorder="1" applyAlignment="1">
      <alignment horizontal="center"/>
    </xf>
    <xf numFmtId="187" fontId="0" fillId="2" borderId="13" xfId="0" applyNumberFormat="1" applyFill="1" applyBorder="1" applyAlignment="1">
      <alignment horizontal="right"/>
    </xf>
    <xf numFmtId="187" fontId="8" fillId="2" borderId="27" xfId="0" applyNumberFormat="1" applyFont="1" applyFill="1" applyBorder="1" applyAlignment="1">
      <alignment horizontal="right" vertical="center"/>
    </xf>
    <xf numFmtId="187" fontId="0" fillId="2" borderId="16" xfId="0" applyNumberFormat="1" applyFill="1" applyBorder="1" applyAlignment="1">
      <alignment horizontal="right"/>
    </xf>
    <xf numFmtId="187" fontId="6" fillId="2" borderId="27" xfId="0" applyNumberFormat="1" applyFont="1" applyFill="1" applyBorder="1" applyAlignment="1" applyProtection="1">
      <alignment horizontal="right" vertical="top" wrapText="1"/>
      <protection locked="0"/>
    </xf>
    <xf numFmtId="187" fontId="6" fillId="2" borderId="27" xfId="0" applyNumberFormat="1" applyFont="1" applyFill="1" applyBorder="1" applyAlignment="1">
      <alignment horizontal="right" vertical="center"/>
    </xf>
    <xf numFmtId="0" fontId="21" fillId="3" borderId="16" xfId="0" applyFont="1" applyFill="1" applyBorder="1" applyAlignment="1" applyProtection="1">
      <alignment horizontal="left" vertical="center" wrapText="1" indent="3"/>
      <protection locked="0"/>
    </xf>
    <xf numFmtId="0" fontId="21" fillId="3" borderId="16" xfId="0" applyFont="1" applyFill="1" applyBorder="1" applyAlignment="1" applyProtection="1">
      <alignment horizontal="left" vertical="top"/>
      <protection locked="0"/>
    </xf>
    <xf numFmtId="187" fontId="20" fillId="9" borderId="24" xfId="0" applyNumberFormat="1" applyFont="1" applyFill="1" applyBorder="1" applyAlignment="1" applyProtection="1">
      <alignment horizontal="right" vertical="top" wrapText="1"/>
      <protection locked="0"/>
    </xf>
    <xf numFmtId="193" fontId="18" fillId="2" borderId="16" xfId="0" applyNumberFormat="1" applyFont="1" applyFill="1" applyBorder="1"/>
    <xf numFmtId="192" fontId="7" fillId="2" borderId="26" xfId="1" applyNumberFormat="1" applyFont="1" applyFill="1" applyBorder="1" applyAlignment="1" applyProtection="1">
      <alignment horizontal="right" vertical="center" wrapText="1" indent="1"/>
    </xf>
    <xf numFmtId="176" fontId="7" fillId="2" borderId="0" xfId="0" applyNumberFormat="1" applyFont="1" applyFill="1" applyAlignment="1">
      <alignment horizontal="center"/>
    </xf>
    <xf numFmtId="0" fontId="2" fillId="2" borderId="9" xfId="0" applyFont="1" applyFill="1" applyBorder="1"/>
    <xf numFmtId="0" fontId="5" fillId="2" borderId="11" xfId="0" applyFont="1" applyFill="1" applyBorder="1" applyAlignment="1">
      <alignment horizontal="center"/>
    </xf>
    <xf numFmtId="188" fontId="18" fillId="2" borderId="16" xfId="0" applyNumberFormat="1" applyFont="1" applyFill="1" applyBorder="1"/>
    <xf numFmtId="195" fontId="7" fillId="2" borderId="26" xfId="1" applyNumberFormat="1" applyFont="1" applyFill="1" applyBorder="1" applyAlignment="1" applyProtection="1">
      <alignment horizontal="right" vertical="center" wrapText="1" indent="1"/>
    </xf>
    <xf numFmtId="176" fontId="18" fillId="2" borderId="16" xfId="0" applyNumberFormat="1" applyFont="1" applyFill="1" applyBorder="1"/>
    <xf numFmtId="196" fontId="7" fillId="2" borderId="26" xfId="1" applyNumberFormat="1" applyFont="1" applyFill="1" applyBorder="1" applyAlignment="1" applyProtection="1">
      <alignment horizontal="right" vertical="center" wrapText="1" inden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0" fillId="3" borderId="24" xfId="0" applyFont="1" applyFill="1" applyBorder="1" applyAlignment="1" applyProtection="1">
      <alignment horizontal="left" vertical="center" indent="1"/>
      <protection locked="0"/>
    </xf>
    <xf numFmtId="194" fontId="20" fillId="3" borderId="24" xfId="0" applyNumberFormat="1" applyFont="1" applyFill="1" applyBorder="1" applyAlignment="1" applyProtection="1">
      <alignment horizontal="center" vertical="top" wrapText="1"/>
      <protection locked="0"/>
    </xf>
    <xf numFmtId="193" fontId="20" fillId="3" borderId="0" xfId="0" applyNumberFormat="1" applyFont="1" applyFill="1" applyAlignment="1" applyProtection="1">
      <alignment horizontal="center" vertical="top" wrapText="1"/>
      <protection locked="0"/>
    </xf>
    <xf numFmtId="0" fontId="20" fillId="3" borderId="0" xfId="0" applyFont="1" applyFill="1" applyAlignment="1" applyProtection="1">
      <alignment horizontal="left" vertical="top" wrapText="1"/>
      <protection locked="0"/>
    </xf>
    <xf numFmtId="187" fontId="20" fillId="3" borderId="0" xfId="0" applyNumberFormat="1" applyFont="1" applyFill="1" applyAlignment="1" applyProtection="1">
      <alignment horizontal="right" vertical="top" wrapText="1"/>
      <protection locked="0"/>
    </xf>
    <xf numFmtId="0" fontId="18" fillId="3" borderId="0" xfId="0" applyFont="1" applyFill="1" applyAlignment="1">
      <alignment horizontal="right"/>
    </xf>
    <xf numFmtId="188" fontId="18" fillId="3" borderId="0" xfId="0" applyNumberFormat="1" applyFont="1" applyFill="1" applyAlignment="1">
      <alignment horizontal="center"/>
    </xf>
    <xf numFmtId="184" fontId="1" fillId="2" borderId="11" xfId="0" applyNumberFormat="1" applyFont="1" applyFill="1" applyBorder="1" applyAlignment="1">
      <alignment horizontal="center"/>
    </xf>
    <xf numFmtId="0" fontId="21" fillId="2" borderId="16" xfId="0" applyFont="1" applyFill="1" applyBorder="1" applyAlignment="1" applyProtection="1">
      <alignment horizontal="left" vertical="center" indent="3"/>
      <protection locked="0"/>
    </xf>
    <xf numFmtId="170" fontId="21" fillId="2" borderId="16" xfId="0" applyNumberFormat="1" applyFont="1" applyFill="1" applyBorder="1" applyAlignment="1" applyProtection="1">
      <alignment horizontal="center" vertical="top" wrapText="1"/>
      <protection locked="0"/>
    </xf>
    <xf numFmtId="170" fontId="21" fillId="3" borderId="16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EC701C"/>
      <color rgb="FFE9BE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1848059</xdr:colOff>
      <xdr:row>0</xdr:row>
      <xdr:rowOff>110671</xdr:rowOff>
    </xdr:from>
    <xdr:to>
      <xdr:col>3</xdr:col>
      <xdr:colOff>2803978</xdr:colOff>
      <xdr:row>0</xdr:row>
      <xdr:rowOff>752929</xdr:rowOff>
    </xdr:to>
    <xdr:pic>
      <xdr:nvPicPr>
        <xdr:cNvPr id="3" name="Image 2" descr="Une image contenant dessin&#10;&#10;Description générée automatiquement">
          <a:extLst>
            <a:ext uri="{FF2B5EF4-FFF2-40B4-BE49-F238E27FC236}">
              <a16:creationId xmlns:a16="http://schemas.microsoft.com/office/drawing/2014/main" id="{1CF7A742-A5C6-4312-BBF8-120106FA5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2059" y="110671"/>
          <a:ext cx="955919" cy="642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36286</xdr:colOff>
      <xdr:row>0</xdr:row>
      <xdr:rowOff>0</xdr:rowOff>
    </xdr:from>
    <xdr:to>
      <xdr:col>8</xdr:col>
      <xdr:colOff>1166586</xdr:colOff>
      <xdr:row>0</xdr:row>
      <xdr:rowOff>92529</xdr:rowOff>
    </xdr:to>
    <xdr:pic>
      <xdr:nvPicPr>
        <xdr:cNvPr id="4" name="Image 3" descr="Une image contenant dessin&#10;&#10;Description générée automatiquement">
          <a:extLst>
            <a:ext uri="{FF2B5EF4-FFF2-40B4-BE49-F238E27FC236}">
              <a16:creationId xmlns:a16="http://schemas.microsoft.com/office/drawing/2014/main" id="{21A024C0-F336-4526-9F8E-8AB586EDC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8215" y="190500"/>
          <a:ext cx="11303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0</xdr:rowOff>
    </xdr:from>
    <xdr:to>
      <xdr:col>5</xdr:col>
      <xdr:colOff>40820</xdr:colOff>
      <xdr:row>2</xdr:row>
      <xdr:rowOff>77107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928C469-58A6-20F0-384C-8EEFD2F43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535" y="0"/>
          <a:ext cx="1061356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431B-ED2E-4304-8949-D1BD0A506E97}">
  <sheetPr>
    <pageSetUpPr fitToPage="1"/>
  </sheetPr>
  <dimension ref="A1:G40"/>
  <sheetViews>
    <sheetView topLeftCell="A2" zoomScale="80" zoomScaleNormal="80" workbookViewId="0">
      <selection activeCell="B10" sqref="B10"/>
    </sheetView>
  </sheetViews>
  <sheetFormatPr baseColWidth="10" defaultRowHeight="15" x14ac:dyDescent="0.25"/>
  <cols>
    <col min="1" max="1" width="33.85546875" customWidth="1"/>
    <col min="2" max="2" width="29.7109375" style="7" customWidth="1"/>
    <col min="3" max="3" width="42.42578125" customWidth="1"/>
    <col min="4" max="4" width="44.140625" customWidth="1"/>
    <col min="5" max="5" width="15" customWidth="1"/>
    <col min="6" max="6" width="23.140625" customWidth="1"/>
    <col min="7" max="7" width="17.42578125" customWidth="1"/>
  </cols>
  <sheetData>
    <row r="1" spans="1:7" ht="75" customHeight="1" x14ac:dyDescent="0.25">
      <c r="A1" s="4"/>
      <c r="B1" s="16"/>
      <c r="C1" s="4"/>
      <c r="D1" s="4"/>
    </row>
    <row r="2" spans="1:7" ht="21" x14ac:dyDescent="0.35">
      <c r="A2" s="32" t="s">
        <v>20</v>
      </c>
      <c r="B2" s="255" t="s">
        <v>146</v>
      </c>
      <c r="C2" s="255"/>
      <c r="D2" s="256"/>
    </row>
    <row r="3" spans="1:7" x14ac:dyDescent="0.25">
      <c r="A3" s="4"/>
      <c r="B3" s="16"/>
      <c r="C3" s="4"/>
      <c r="D3" s="4"/>
    </row>
    <row r="4" spans="1:7" x14ac:dyDescent="0.25">
      <c r="A4" s="9" t="s">
        <v>23</v>
      </c>
      <c r="B4" s="61">
        <v>93</v>
      </c>
      <c r="C4" s="51" t="s">
        <v>102</v>
      </c>
      <c r="D4" s="60">
        <v>4093</v>
      </c>
    </row>
    <row r="5" spans="1:7" x14ac:dyDescent="0.25">
      <c r="A5" s="11" t="s">
        <v>22</v>
      </c>
      <c r="B5" s="62" t="s">
        <v>98</v>
      </c>
      <c r="C5" s="51" t="s">
        <v>43</v>
      </c>
      <c r="D5" s="63">
        <v>1957</v>
      </c>
    </row>
    <row r="6" spans="1:7" x14ac:dyDescent="0.25">
      <c r="A6" s="4"/>
      <c r="B6" s="16"/>
      <c r="C6" s="4"/>
      <c r="D6" s="4"/>
    </row>
    <row r="7" spans="1:7" x14ac:dyDescent="0.25">
      <c r="A7" s="8" t="s">
        <v>24</v>
      </c>
      <c r="B7" s="77" t="s">
        <v>21</v>
      </c>
      <c r="C7" s="33" t="s">
        <v>101</v>
      </c>
      <c r="D7" s="78">
        <v>556</v>
      </c>
    </row>
    <row r="8" spans="1:7" x14ac:dyDescent="0.25">
      <c r="A8" s="1"/>
      <c r="B8" s="16"/>
      <c r="C8" s="3" t="s">
        <v>54</v>
      </c>
      <c r="D8" s="79">
        <v>294</v>
      </c>
    </row>
    <row r="9" spans="1:7" x14ac:dyDescent="0.25">
      <c r="A9" s="1"/>
      <c r="B9" s="16"/>
      <c r="C9" s="57" t="s">
        <v>55</v>
      </c>
      <c r="D9" s="81">
        <v>294</v>
      </c>
    </row>
    <row r="10" spans="1:7" x14ac:dyDescent="0.25">
      <c r="A10" s="1"/>
      <c r="B10" s="16"/>
      <c r="C10" s="57" t="s">
        <v>55</v>
      </c>
      <c r="D10" s="82">
        <v>0</v>
      </c>
    </row>
    <row r="11" spans="1:7" x14ac:dyDescent="0.25">
      <c r="A11" s="1"/>
      <c r="B11" s="16"/>
      <c r="C11" s="80" t="s">
        <v>55</v>
      </c>
      <c r="D11" s="83">
        <v>0</v>
      </c>
    </row>
    <row r="12" spans="1:7" x14ac:dyDescent="0.25">
      <c r="A12" s="1"/>
      <c r="B12" s="16"/>
      <c r="C12" s="4"/>
      <c r="D12" s="4"/>
    </row>
    <row r="13" spans="1:7" x14ac:dyDescent="0.25">
      <c r="A13" s="33" t="s">
        <v>37</v>
      </c>
      <c r="B13" s="54"/>
      <c r="C13" s="33" t="s">
        <v>47</v>
      </c>
      <c r="D13" s="10"/>
    </row>
    <row r="14" spans="1:7" x14ac:dyDescent="0.25">
      <c r="A14" s="34" t="s">
        <v>40</v>
      </c>
      <c r="B14" s="16" t="s">
        <v>38</v>
      </c>
      <c r="C14" s="34" t="s">
        <v>40</v>
      </c>
      <c r="D14" s="35" t="s">
        <v>38</v>
      </c>
    </row>
    <row r="15" spans="1:7" x14ac:dyDescent="0.25">
      <c r="A15" s="36" t="s">
        <v>14</v>
      </c>
      <c r="B15" s="53">
        <v>50</v>
      </c>
      <c r="C15" s="36" t="s">
        <v>13</v>
      </c>
      <c r="D15" s="53">
        <v>40</v>
      </c>
      <c r="F15" t="s">
        <v>14</v>
      </c>
      <c r="G15">
        <v>50</v>
      </c>
    </row>
    <row r="16" spans="1:7" x14ac:dyDescent="0.25">
      <c r="A16" s="36" t="s">
        <v>17</v>
      </c>
      <c r="B16" s="52">
        <v>18</v>
      </c>
      <c r="C16" s="36" t="s">
        <v>15</v>
      </c>
      <c r="D16" s="53">
        <v>50</v>
      </c>
      <c r="F16" t="s">
        <v>17</v>
      </c>
      <c r="G16">
        <v>18</v>
      </c>
    </row>
    <row r="17" spans="1:7" x14ac:dyDescent="0.25">
      <c r="A17" s="36" t="s">
        <v>18</v>
      </c>
      <c r="B17" s="52">
        <v>18</v>
      </c>
      <c r="C17" s="36" t="s">
        <v>16</v>
      </c>
      <c r="D17" s="53">
        <v>50</v>
      </c>
      <c r="F17" t="s">
        <v>18</v>
      </c>
      <c r="G17">
        <v>18</v>
      </c>
    </row>
    <row r="18" spans="1:7" x14ac:dyDescent="0.25">
      <c r="A18" s="36" t="s">
        <v>19</v>
      </c>
      <c r="B18" s="53">
        <v>30</v>
      </c>
      <c r="C18" s="36" t="s">
        <v>45</v>
      </c>
      <c r="D18" s="53">
        <v>40</v>
      </c>
      <c r="F18" t="s">
        <v>19</v>
      </c>
      <c r="G18">
        <v>30</v>
      </c>
    </row>
    <row r="19" spans="1:7" x14ac:dyDescent="0.25">
      <c r="A19" s="36" t="s">
        <v>44</v>
      </c>
      <c r="B19" s="52">
        <v>70</v>
      </c>
      <c r="C19" s="36" t="s">
        <v>51</v>
      </c>
      <c r="D19" s="53">
        <v>30</v>
      </c>
      <c r="F19" t="s">
        <v>44</v>
      </c>
      <c r="G19">
        <v>70</v>
      </c>
    </row>
    <row r="20" spans="1:7" x14ac:dyDescent="0.25">
      <c r="A20" s="36" t="s">
        <v>49</v>
      </c>
      <c r="B20" s="53">
        <v>20</v>
      </c>
      <c r="C20" s="36" t="s">
        <v>52</v>
      </c>
      <c r="D20" s="53">
        <v>40</v>
      </c>
      <c r="F20" t="s">
        <v>49</v>
      </c>
      <c r="G20">
        <v>20</v>
      </c>
    </row>
    <row r="21" spans="1:7" x14ac:dyDescent="0.25">
      <c r="A21" s="36" t="s">
        <v>48</v>
      </c>
      <c r="B21" s="53">
        <v>50</v>
      </c>
      <c r="C21" s="205"/>
      <c r="D21" s="206"/>
      <c r="F21" t="s">
        <v>48</v>
      </c>
      <c r="G21">
        <v>50</v>
      </c>
    </row>
    <row r="22" spans="1:7" x14ac:dyDescent="0.25">
      <c r="A22" s="36" t="s">
        <v>50</v>
      </c>
      <c r="B22" s="52">
        <v>50</v>
      </c>
      <c r="C22" s="205"/>
      <c r="D22" s="206"/>
      <c r="F22" t="s">
        <v>50</v>
      </c>
      <c r="G22">
        <v>50</v>
      </c>
    </row>
    <row r="23" spans="1:7" x14ac:dyDescent="0.25">
      <c r="A23" s="37"/>
      <c r="B23" s="52"/>
      <c r="C23" s="205"/>
      <c r="D23" s="206"/>
      <c r="F23">
        <v>306</v>
      </c>
      <c r="G23">
        <f>SUM(G15:G22)</f>
        <v>306</v>
      </c>
    </row>
    <row r="24" spans="1:7" x14ac:dyDescent="0.25">
      <c r="A24" s="37"/>
      <c r="B24" s="52"/>
      <c r="C24" s="205"/>
      <c r="D24" s="206"/>
    </row>
    <row r="25" spans="1:7" x14ac:dyDescent="0.25">
      <c r="A25" s="38" t="s">
        <v>46</v>
      </c>
      <c r="B25" s="71">
        <f>SUM(B15:B22)</f>
        <v>306</v>
      </c>
      <c r="C25" s="38" t="s">
        <v>46</v>
      </c>
      <c r="D25" s="72">
        <f>SUM(D15:D20)</f>
        <v>250</v>
      </c>
      <c r="F25" s="73"/>
    </row>
    <row r="26" spans="1:7" x14ac:dyDescent="0.25">
      <c r="A26" s="4"/>
      <c r="B26" s="16"/>
      <c r="C26" s="4"/>
      <c r="D26" s="4"/>
    </row>
    <row r="27" spans="1:7" x14ac:dyDescent="0.25">
      <c r="A27" s="24" t="s">
        <v>27</v>
      </c>
      <c r="B27" s="27"/>
      <c r="C27" s="25"/>
      <c r="D27" s="26"/>
    </row>
    <row r="28" spans="1:7" s="7" customFormat="1" x14ac:dyDescent="0.25">
      <c r="A28" s="13" t="s">
        <v>29</v>
      </c>
      <c r="B28" s="14" t="s">
        <v>25</v>
      </c>
      <c r="C28" s="14" t="s">
        <v>30</v>
      </c>
      <c r="D28" s="15" t="s">
        <v>26</v>
      </c>
    </row>
    <row r="29" spans="1:7" x14ac:dyDescent="0.25">
      <c r="A29" s="40"/>
      <c r="B29" s="66"/>
      <c r="C29" s="67"/>
      <c r="D29" s="68"/>
    </row>
    <row r="30" spans="1:7" x14ac:dyDescent="0.25">
      <c r="A30" s="40"/>
      <c r="B30" s="64"/>
      <c r="C30" s="67"/>
      <c r="D30" s="68"/>
    </row>
    <row r="31" spans="1:7" x14ac:dyDescent="0.25">
      <c r="A31" s="40"/>
      <c r="B31" s="64"/>
      <c r="C31" s="67"/>
      <c r="D31" s="68"/>
    </row>
    <row r="32" spans="1:7" x14ac:dyDescent="0.25">
      <c r="A32" s="40"/>
      <c r="B32" s="64"/>
      <c r="C32" s="67"/>
      <c r="D32" s="68"/>
    </row>
    <row r="33" spans="1:4" x14ac:dyDescent="0.25">
      <c r="A33" s="40"/>
      <c r="B33" s="64"/>
      <c r="C33" s="67"/>
      <c r="D33" s="68"/>
    </row>
    <row r="34" spans="1:4" x14ac:dyDescent="0.25">
      <c r="A34" s="40"/>
      <c r="B34" s="64"/>
      <c r="C34" s="67"/>
      <c r="D34" s="68"/>
    </row>
    <row r="35" spans="1:4" x14ac:dyDescent="0.25">
      <c r="A35" s="40"/>
      <c r="B35" s="64"/>
      <c r="C35" s="67"/>
      <c r="D35" s="68"/>
    </row>
    <row r="36" spans="1:4" x14ac:dyDescent="0.25">
      <c r="A36" s="40"/>
      <c r="B36" s="64"/>
      <c r="C36" s="67"/>
      <c r="D36" s="68"/>
    </row>
    <row r="37" spans="1:4" x14ac:dyDescent="0.25">
      <c r="A37" s="40"/>
      <c r="B37" s="64"/>
      <c r="C37" s="67"/>
      <c r="D37" s="68"/>
    </row>
    <row r="38" spans="1:4" x14ac:dyDescent="0.25">
      <c r="A38" s="40"/>
      <c r="B38" s="64"/>
      <c r="C38" s="67"/>
      <c r="D38" s="68"/>
    </row>
    <row r="39" spans="1:4" x14ac:dyDescent="0.25">
      <c r="A39" s="40"/>
      <c r="B39" s="64"/>
      <c r="C39" s="67"/>
      <c r="D39" s="68"/>
    </row>
    <row r="40" spans="1:4" x14ac:dyDescent="0.25">
      <c r="A40" s="39"/>
      <c r="B40" s="65"/>
      <c r="C40" s="69"/>
      <c r="D40" s="70"/>
    </row>
  </sheetData>
  <mergeCells count="1">
    <mergeCell ref="B2:D2"/>
  </mergeCells>
  <conditionalFormatting sqref="F26">
    <cfRule type="iconSet" priority="1">
      <iconSet>
        <cfvo type="percent" val="0"/>
        <cfvo type="percent" val="0.9"/>
        <cfvo type="num" val="1"/>
      </iconSet>
    </cfRule>
    <cfRule type="iconSet" priority="2">
      <iconSet>
        <cfvo type="percent" val="0"/>
        <cfvo type="percent" val="0.1"/>
        <cfvo type="num" val="1"/>
      </iconSet>
    </cfRule>
  </conditionalFormatting>
  <dataValidations count="1">
    <dataValidation type="list" allowBlank="1" showInputMessage="1" showErrorMessage="1" sqref="B4 B7:B11 A29:A34" xr:uid="{A6826C49-FBA7-4E07-9F16-4740DFC04251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&amp;L&amp;"-,Gras italique"Edité 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6E3A-BE18-4E16-9FF1-C88CDAC013ED}">
  <sheetPr>
    <pageSetUpPr fitToPage="1"/>
  </sheetPr>
  <dimension ref="A1:V47"/>
  <sheetViews>
    <sheetView topLeftCell="H1" zoomScale="90" zoomScaleNormal="90" workbookViewId="0">
      <selection activeCell="A26" sqref="A26"/>
    </sheetView>
  </sheetViews>
  <sheetFormatPr baseColWidth="10" defaultRowHeight="15" x14ac:dyDescent="0.25"/>
  <cols>
    <col min="1" max="1" width="51.140625" customWidth="1"/>
    <col min="2" max="2" width="20.5703125" customWidth="1"/>
    <col min="3" max="3" width="6.7109375" customWidth="1"/>
    <col min="4" max="4" width="62.85546875" customWidth="1"/>
    <col min="5" max="5" width="20.140625" customWidth="1"/>
    <col min="6" max="7" width="8.140625" customWidth="1"/>
    <col min="8" max="8" width="51.42578125" customWidth="1"/>
    <col min="9" max="9" width="23.28515625" customWidth="1"/>
    <col min="12" max="12" width="21.42578125" customWidth="1"/>
    <col min="14" max="14" width="16.5703125" customWidth="1"/>
    <col min="17" max="17" width="8.7109375" customWidth="1"/>
    <col min="18" max="18" width="17.5703125" customWidth="1"/>
  </cols>
  <sheetData>
    <row r="1" spans="1:14" ht="26.45" customHeight="1" x14ac:dyDescent="0.25">
      <c r="A1" s="4"/>
      <c r="B1" s="4"/>
      <c r="C1" s="1"/>
      <c r="D1" s="4"/>
      <c r="E1" s="4"/>
      <c r="F1" s="4"/>
      <c r="G1" s="4"/>
      <c r="H1" s="4"/>
      <c r="I1" s="4"/>
      <c r="J1" s="4"/>
    </row>
    <row r="2" spans="1:14" ht="21" customHeight="1" x14ac:dyDescent="0.25">
      <c r="A2" s="28" t="str">
        <f>'1 Suivi'!B2</f>
        <v>OPERATION DE BOBIGNY - SCENARIO 900 LOGTS</v>
      </c>
      <c r="B2" s="29"/>
      <c r="C2" s="29" t="s">
        <v>39</v>
      </c>
      <c r="D2" s="30"/>
      <c r="E2" s="30"/>
      <c r="F2" s="30"/>
      <c r="G2" s="30"/>
      <c r="H2" s="30"/>
      <c r="I2" s="31"/>
      <c r="J2" s="4"/>
    </row>
    <row r="3" spans="1:14" ht="16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4" x14ac:dyDescent="0.25">
      <c r="A4" s="18" t="s">
        <v>4</v>
      </c>
      <c r="B4" s="19"/>
      <c r="C4" s="4"/>
      <c r="D4" s="41" t="s">
        <v>34</v>
      </c>
      <c r="E4" s="42"/>
      <c r="F4" s="4"/>
      <c r="G4" s="4"/>
      <c r="H4" s="41" t="s">
        <v>80</v>
      </c>
      <c r="I4" s="42"/>
      <c r="J4" s="4"/>
    </row>
    <row r="5" spans="1:14" x14ac:dyDescent="0.25">
      <c r="A5" s="6"/>
      <c r="B5" s="5"/>
      <c r="C5" s="4"/>
      <c r="D5" s="6"/>
      <c r="E5" s="104">
        <v>66</v>
      </c>
      <c r="F5" s="4"/>
      <c r="G5" s="4"/>
      <c r="H5" s="6" t="s">
        <v>7</v>
      </c>
      <c r="I5" s="49">
        <f>E10</f>
        <v>0</v>
      </c>
      <c r="J5" s="4"/>
    </row>
    <row r="6" spans="1:14" x14ac:dyDescent="0.25">
      <c r="A6" s="20" t="s">
        <v>28</v>
      </c>
      <c r="B6" s="21"/>
      <c r="C6" s="4"/>
      <c r="D6" s="6"/>
      <c r="E6" s="105">
        <f>E5*0.86</f>
        <v>56.76</v>
      </c>
      <c r="G6" s="4"/>
      <c r="H6" s="6" t="s">
        <v>8</v>
      </c>
      <c r="I6" s="86">
        <v>15</v>
      </c>
      <c r="J6" s="4"/>
    </row>
    <row r="7" spans="1:14" x14ac:dyDescent="0.25">
      <c r="A7" s="6" t="s">
        <v>0</v>
      </c>
      <c r="B7" s="45">
        <v>68473</v>
      </c>
      <c r="C7" s="4"/>
      <c r="D7" s="43" t="s">
        <v>33</v>
      </c>
      <c r="E7" s="44"/>
      <c r="F7" s="4"/>
      <c r="G7" s="4"/>
      <c r="H7" s="6" t="s">
        <v>72</v>
      </c>
      <c r="I7" s="49">
        <f>E11</f>
        <v>540</v>
      </c>
      <c r="J7" s="4"/>
    </row>
    <row r="8" spans="1:14" x14ac:dyDescent="0.25">
      <c r="A8" s="23" t="s">
        <v>1</v>
      </c>
      <c r="B8" s="59">
        <f>'1 Suivi'!D7</f>
        <v>556</v>
      </c>
      <c r="C8" s="4"/>
      <c r="D8" s="12" t="s">
        <v>69</v>
      </c>
      <c r="E8" s="92">
        <f>E9+E14</f>
        <v>556</v>
      </c>
      <c r="F8" s="95">
        <f>E8/E36</f>
        <v>0.58526315789473682</v>
      </c>
      <c r="G8" s="4"/>
      <c r="H8" s="6" t="s">
        <v>73</v>
      </c>
      <c r="I8" s="86">
        <v>12.95</v>
      </c>
      <c r="J8" s="4"/>
    </row>
    <row r="9" spans="1:14" x14ac:dyDescent="0.25">
      <c r="A9" s="12" t="s">
        <v>41</v>
      </c>
      <c r="B9" s="58">
        <f>(B10+B11+B12)/0.86/B7</f>
        <v>0.52353006905794475</v>
      </c>
      <c r="C9" s="4"/>
      <c r="D9" s="12" t="s">
        <v>65</v>
      </c>
      <c r="E9" s="92">
        <f>E10+E11+E12</f>
        <v>540</v>
      </c>
      <c r="F9" s="4"/>
      <c r="G9" s="4"/>
      <c r="H9" s="6" t="s">
        <v>74</v>
      </c>
      <c r="I9" s="49">
        <f>E12</f>
        <v>0</v>
      </c>
      <c r="J9" s="4"/>
    </row>
    <row r="10" spans="1:14" x14ac:dyDescent="0.25">
      <c r="A10" s="6" t="s">
        <v>2</v>
      </c>
      <c r="B10" s="74">
        <v>30229</v>
      </c>
      <c r="C10" s="4">
        <f>B10/B8</f>
        <v>54.368705035971225</v>
      </c>
      <c r="D10" s="57" t="s">
        <v>60</v>
      </c>
      <c r="E10" s="49">
        <v>0</v>
      </c>
      <c r="F10" s="4"/>
      <c r="G10" s="4"/>
      <c r="H10" s="6" t="s">
        <v>75</v>
      </c>
      <c r="I10" s="86">
        <v>10.51</v>
      </c>
      <c r="J10" s="4"/>
    </row>
    <row r="11" spans="1:14" x14ac:dyDescent="0.25">
      <c r="A11" s="6" t="s">
        <v>11</v>
      </c>
      <c r="B11" s="75">
        <v>500</v>
      </c>
      <c r="C11" s="4"/>
      <c r="D11" s="57" t="s">
        <v>71</v>
      </c>
      <c r="E11" s="49">
        <f>475+65</f>
        <v>540</v>
      </c>
      <c r="F11" s="4"/>
      <c r="G11" s="4"/>
      <c r="H11" s="12" t="s">
        <v>103</v>
      </c>
      <c r="I11" s="101">
        <f>(((I5*I6)+(I7*I8)+(I9*I10))*E6)*12*0.97</f>
        <v>4620179.9951999998</v>
      </c>
      <c r="J11" s="106" t="s">
        <v>106</v>
      </c>
    </row>
    <row r="12" spans="1:14" x14ac:dyDescent="0.25">
      <c r="A12" s="6" t="s">
        <v>53</v>
      </c>
      <c r="B12" s="75">
        <v>100</v>
      </c>
      <c r="C12" s="4"/>
      <c r="D12" s="57" t="s">
        <v>61</v>
      </c>
      <c r="E12" s="49"/>
      <c r="F12" s="4"/>
      <c r="G12" s="4"/>
      <c r="H12" s="6" t="s">
        <v>96</v>
      </c>
      <c r="I12" s="100">
        <f>(J12*I11)+(I20*2.5/100)</f>
        <v>277210.79971199995</v>
      </c>
      <c r="J12" s="112">
        <v>0.06</v>
      </c>
      <c r="K12" s="111"/>
      <c r="L12" s="111"/>
    </row>
    <row r="13" spans="1:14" x14ac:dyDescent="0.25">
      <c r="A13" s="12" t="s">
        <v>3</v>
      </c>
      <c r="B13" s="47" t="s">
        <v>17</v>
      </c>
      <c r="C13" s="2"/>
      <c r="D13" s="6" t="s">
        <v>84</v>
      </c>
      <c r="E13" s="46">
        <v>1600</v>
      </c>
      <c r="G13" s="4"/>
      <c r="H13" s="12" t="s">
        <v>128</v>
      </c>
      <c r="I13" s="101">
        <f>I11-I12</f>
        <v>4342969.1954880003</v>
      </c>
      <c r="J13" s="4"/>
    </row>
    <row r="14" spans="1:14" x14ac:dyDescent="0.25">
      <c r="A14" s="6"/>
      <c r="B14" s="5"/>
      <c r="C14" s="4"/>
      <c r="D14" s="12" t="s">
        <v>66</v>
      </c>
      <c r="E14" s="92">
        <f>E15+E16+E17</f>
        <v>16</v>
      </c>
      <c r="F14" s="4"/>
      <c r="G14" s="4"/>
      <c r="H14" s="6"/>
      <c r="I14" s="5"/>
      <c r="J14" s="4"/>
    </row>
    <row r="15" spans="1:14" x14ac:dyDescent="0.25">
      <c r="A15" s="20" t="s">
        <v>56</v>
      </c>
      <c r="B15" s="21"/>
      <c r="C15" s="4"/>
      <c r="D15" s="57" t="s">
        <v>60</v>
      </c>
      <c r="E15" s="49">
        <v>0</v>
      </c>
      <c r="F15" s="4"/>
      <c r="G15" s="4"/>
      <c r="H15" s="43" t="s">
        <v>97</v>
      </c>
      <c r="I15" s="44"/>
      <c r="J15" s="4"/>
    </row>
    <row r="16" spans="1:14" x14ac:dyDescent="0.25">
      <c r="A16" s="6" t="s">
        <v>7</v>
      </c>
      <c r="B16" s="59">
        <f>B8</f>
        <v>556</v>
      </c>
      <c r="C16" s="4"/>
      <c r="D16" s="57" t="s">
        <v>71</v>
      </c>
      <c r="E16" s="49">
        <v>16</v>
      </c>
      <c r="F16" s="4"/>
      <c r="G16" s="4"/>
      <c r="H16" s="12" t="s">
        <v>12</v>
      </c>
      <c r="I16" s="107"/>
      <c r="J16" s="102" t="s">
        <v>77</v>
      </c>
      <c r="L16" s="179"/>
      <c r="M16" s="180" t="s">
        <v>77</v>
      </c>
      <c r="N16" s="185" t="s">
        <v>127</v>
      </c>
    </row>
    <row r="17" spans="1:21" x14ac:dyDescent="0.25">
      <c r="A17" s="6" t="s">
        <v>8</v>
      </c>
      <c r="B17" s="86">
        <f>B21/B10/12</f>
        <v>8.1350000551346948</v>
      </c>
      <c r="C17" s="4"/>
      <c r="D17" s="57" t="s">
        <v>61</v>
      </c>
      <c r="E17" s="49">
        <v>0</v>
      </c>
      <c r="F17" s="4"/>
      <c r="G17" s="4"/>
      <c r="H17" s="57" t="s">
        <v>76</v>
      </c>
      <c r="I17" s="108"/>
      <c r="J17" s="122"/>
      <c r="L17" s="181">
        <f>(I6*12)/M17</f>
        <v>4736.8421052631584</v>
      </c>
      <c r="M17" s="182">
        <v>3.7999999999999999E-2</v>
      </c>
      <c r="N17" s="187">
        <f>L17-I17</f>
        <v>4736.8421052631584</v>
      </c>
    </row>
    <row r="18" spans="1:21" x14ac:dyDescent="0.25">
      <c r="A18" s="6" t="s">
        <v>6</v>
      </c>
      <c r="B18" s="48">
        <v>1</v>
      </c>
      <c r="C18" s="4"/>
      <c r="D18" s="6" t="s">
        <v>85</v>
      </c>
      <c r="E18" s="46">
        <v>0</v>
      </c>
      <c r="F18" s="4"/>
      <c r="G18" s="4"/>
      <c r="H18" s="57" t="s">
        <v>105</v>
      </c>
      <c r="I18" s="108">
        <f>'Bilan financier'!E55</f>
        <v>0</v>
      </c>
      <c r="J18" s="207" t="e">
        <f>(I8*12)/I18</f>
        <v>#DIV/0!</v>
      </c>
      <c r="L18" s="181">
        <f>(I8*12)/M18</f>
        <v>4089.4736842105258</v>
      </c>
      <c r="M18" s="182">
        <v>3.7999999999999999E-2</v>
      </c>
      <c r="N18" s="187">
        <f>L18-I18</f>
        <v>4089.4736842105258</v>
      </c>
    </row>
    <row r="19" spans="1:21" x14ac:dyDescent="0.25">
      <c r="A19" s="6" t="s">
        <v>9</v>
      </c>
      <c r="B19" s="86"/>
      <c r="C19" s="4"/>
      <c r="D19" s="22" t="s">
        <v>95</v>
      </c>
      <c r="E19" s="99">
        <f>'1 Suivi'!B25/'1 Suivi'!D7</f>
        <v>0.55035971223021585</v>
      </c>
      <c r="F19" s="4"/>
      <c r="G19" s="4"/>
      <c r="H19" s="57" t="s">
        <v>104</v>
      </c>
      <c r="I19" s="108"/>
      <c r="J19" s="122"/>
      <c r="L19" s="183"/>
      <c r="M19" s="184"/>
      <c r="N19" s="186"/>
    </row>
    <row r="20" spans="1:21" x14ac:dyDescent="0.25">
      <c r="A20" s="12" t="s">
        <v>31</v>
      </c>
      <c r="B20" s="85">
        <v>5.0999999999999997E-2</v>
      </c>
      <c r="C20" s="4"/>
      <c r="D20" s="22" t="s">
        <v>67</v>
      </c>
      <c r="E20" s="99">
        <f>E14/E8</f>
        <v>2.8776978417266189E-2</v>
      </c>
      <c r="F20" s="4"/>
      <c r="G20" s="4"/>
      <c r="H20" s="12" t="s">
        <v>78</v>
      </c>
      <c r="I20" s="109">
        <f>((I5*E6*I17)+(I7*E6*I18)+(I9*E6*I19))</f>
        <v>0</v>
      </c>
      <c r="J20" s="102" t="s">
        <v>79</v>
      </c>
    </row>
    <row r="21" spans="1:21" x14ac:dyDescent="0.25">
      <c r="A21" s="12" t="s">
        <v>99</v>
      </c>
      <c r="B21" s="101">
        <v>2950955</v>
      </c>
      <c r="C21" s="4"/>
      <c r="D21" s="56"/>
      <c r="E21" s="5"/>
      <c r="F21" s="4"/>
      <c r="G21" s="4"/>
      <c r="H21" s="57" t="s">
        <v>81</v>
      </c>
      <c r="I21" s="110">
        <f>J21*I20</f>
        <v>0</v>
      </c>
      <c r="J21" s="103">
        <v>1</v>
      </c>
      <c r="L21" s="111"/>
    </row>
    <row r="22" spans="1:21" x14ac:dyDescent="0.25">
      <c r="A22" s="23" t="s">
        <v>83</v>
      </c>
      <c r="B22" s="114">
        <f>B21-B23</f>
        <v>1500090</v>
      </c>
      <c r="C22" s="4"/>
      <c r="D22" s="43" t="s">
        <v>35</v>
      </c>
      <c r="E22" s="44"/>
      <c r="F22" s="4"/>
      <c r="G22" s="94"/>
      <c r="H22" s="57"/>
      <c r="I22" s="113"/>
      <c r="J22" s="4"/>
    </row>
    <row r="23" spans="1:21" x14ac:dyDescent="0.25">
      <c r="A23" s="12" t="s">
        <v>129</v>
      </c>
      <c r="B23" s="76">
        <v>1450865</v>
      </c>
      <c r="C23" s="4"/>
      <c r="D23" s="93" t="s">
        <v>70</v>
      </c>
      <c r="E23" s="92">
        <f>E24+E27+E30</f>
        <v>394</v>
      </c>
      <c r="F23" s="95">
        <f>E23/E36</f>
        <v>0.41473684210526318</v>
      </c>
      <c r="G23" s="94"/>
      <c r="H23" s="12" t="s">
        <v>82</v>
      </c>
      <c r="I23" s="50" t="e">
        <f>#REF!</f>
        <v>#REF!</v>
      </c>
      <c r="J23" s="4"/>
    </row>
    <row r="24" spans="1:21" x14ac:dyDescent="0.25">
      <c r="A24" s="12"/>
      <c r="B24" s="5"/>
      <c r="C24" s="4"/>
      <c r="D24" s="117" t="s">
        <v>86</v>
      </c>
      <c r="E24" s="118">
        <f>E25+E26</f>
        <v>0</v>
      </c>
      <c r="F24" s="115">
        <f>E24/E23</f>
        <v>0</v>
      </c>
      <c r="G24" s="94"/>
      <c r="H24" s="6"/>
      <c r="I24" s="113"/>
      <c r="J24" s="4"/>
    </row>
    <row r="25" spans="1:21" x14ac:dyDescent="0.25">
      <c r="A25" s="20" t="s">
        <v>32</v>
      </c>
      <c r="B25" s="21"/>
      <c r="C25" s="4"/>
      <c r="D25" s="57" t="s">
        <v>89</v>
      </c>
      <c r="E25" s="116">
        <v>0</v>
      </c>
      <c r="F25" s="4"/>
      <c r="G25" s="4"/>
      <c r="H25" s="120"/>
      <c r="I25" s="121"/>
      <c r="J25" s="4"/>
    </row>
    <row r="26" spans="1:21" x14ac:dyDescent="0.25">
      <c r="A26" s="12" t="s">
        <v>100</v>
      </c>
      <c r="B26" s="89">
        <f>49600000</f>
        <v>49600000</v>
      </c>
      <c r="C26" s="4"/>
      <c r="D26" s="57" t="s">
        <v>90</v>
      </c>
      <c r="E26" s="116">
        <v>0</v>
      </c>
      <c r="F26" s="4"/>
      <c r="G26" s="4"/>
      <c r="H26" s="4"/>
      <c r="I26" s="4"/>
      <c r="J26" s="4"/>
    </row>
    <row r="27" spans="1:21" x14ac:dyDescent="0.25">
      <c r="A27" s="12"/>
      <c r="B27" s="87">
        <f>B26/B10</f>
        <v>1640.8084951536605</v>
      </c>
      <c r="C27" s="4"/>
      <c r="D27" s="117" t="s">
        <v>87</v>
      </c>
      <c r="E27" s="118">
        <f>E28+E29</f>
        <v>394</v>
      </c>
      <c r="F27" s="115">
        <f>E27/E23</f>
        <v>1</v>
      </c>
      <c r="G27" s="4"/>
      <c r="H27" s="4">
        <f>475-285</f>
        <v>190</v>
      </c>
      <c r="I27" s="4"/>
      <c r="J27" s="4"/>
      <c r="L27" t="s">
        <v>133</v>
      </c>
      <c r="S27" t="s">
        <v>134</v>
      </c>
    </row>
    <row r="28" spans="1:21" x14ac:dyDescent="0.25">
      <c r="A28" s="6" t="s">
        <v>36</v>
      </c>
      <c r="B28" s="88">
        <v>241178</v>
      </c>
      <c r="C28" s="4"/>
      <c r="D28" s="57" t="s">
        <v>94</v>
      </c>
      <c r="E28" s="116">
        <v>0</v>
      </c>
      <c r="G28" s="4"/>
      <c r="H28" s="4"/>
      <c r="I28" s="4"/>
      <c r="J28" s="4"/>
      <c r="L28">
        <v>950</v>
      </c>
      <c r="Q28" s="195"/>
      <c r="R28" s="196" t="s">
        <v>141</v>
      </c>
      <c r="S28" s="202" t="s">
        <v>140</v>
      </c>
      <c r="T28" s="196" t="s">
        <v>135</v>
      </c>
      <c r="U28" s="197" t="s">
        <v>136</v>
      </c>
    </row>
    <row r="29" spans="1:21" x14ac:dyDescent="0.25">
      <c r="A29" s="17" t="s">
        <v>5</v>
      </c>
      <c r="B29" s="90">
        <f>B26-B28</f>
        <v>49358822</v>
      </c>
      <c r="C29" s="4"/>
      <c r="D29" s="57" t="s">
        <v>91</v>
      </c>
      <c r="E29" s="116">
        <v>394</v>
      </c>
      <c r="G29" s="94"/>
      <c r="H29" s="4"/>
      <c r="I29" s="4"/>
      <c r="J29" s="4"/>
      <c r="M29" s="188">
        <v>0.5</v>
      </c>
      <c r="N29">
        <f>M29*L28</f>
        <v>475</v>
      </c>
      <c r="Q29" s="190" t="s">
        <v>111</v>
      </c>
      <c r="R29" t="s">
        <v>142</v>
      </c>
      <c r="S29" s="203">
        <f>N29</f>
        <v>475</v>
      </c>
      <c r="T29" s="191"/>
      <c r="U29" s="192">
        <v>475</v>
      </c>
    </row>
    <row r="30" spans="1:21" x14ac:dyDescent="0.25">
      <c r="A30" s="4"/>
      <c r="B30" s="4"/>
      <c r="C30" s="4"/>
      <c r="D30" s="117" t="s">
        <v>88</v>
      </c>
      <c r="E30" s="55">
        <v>0</v>
      </c>
      <c r="F30" s="115">
        <f>E30/E23</f>
        <v>0</v>
      </c>
      <c r="G30" s="94"/>
      <c r="H30" s="4"/>
      <c r="I30" s="4"/>
      <c r="J30" s="4"/>
      <c r="M30" s="188">
        <v>0.5</v>
      </c>
      <c r="N30">
        <f>M30*L28</f>
        <v>475</v>
      </c>
      <c r="Q30" s="190"/>
      <c r="S30" s="203"/>
      <c r="T30" s="191"/>
      <c r="U30" s="192"/>
    </row>
    <row r="31" spans="1:21" x14ac:dyDescent="0.25">
      <c r="A31" s="4"/>
      <c r="B31" s="4"/>
      <c r="C31" s="4"/>
      <c r="D31" s="57" t="s">
        <v>92</v>
      </c>
      <c r="E31" s="116">
        <f>E45</f>
        <v>0</v>
      </c>
      <c r="F31" s="4"/>
      <c r="G31" s="94"/>
      <c r="H31" s="4"/>
      <c r="I31" s="4"/>
      <c r="J31" s="4"/>
      <c r="N31" s="188" t="s">
        <v>130</v>
      </c>
      <c r="O31" s="188">
        <v>0.3</v>
      </c>
      <c r="P31" s="111">
        <f>O31*N30</f>
        <v>142.5</v>
      </c>
      <c r="Q31" s="193" t="s">
        <v>130</v>
      </c>
      <c r="R31" s="194" t="s">
        <v>143</v>
      </c>
      <c r="S31" s="203">
        <v>143</v>
      </c>
      <c r="T31" s="191">
        <f>S31</f>
        <v>143</v>
      </c>
      <c r="U31" s="192"/>
    </row>
    <row r="32" spans="1:21" x14ac:dyDescent="0.25">
      <c r="A32" s="4"/>
      <c r="B32" s="4"/>
      <c r="C32" s="4"/>
      <c r="D32" s="57" t="s">
        <v>93</v>
      </c>
      <c r="E32" s="116">
        <v>0</v>
      </c>
      <c r="F32" s="4"/>
      <c r="G32" s="94"/>
      <c r="H32" s="4"/>
      <c r="I32" s="4"/>
      <c r="J32" s="4"/>
      <c r="N32" s="188" t="s">
        <v>131</v>
      </c>
      <c r="O32" s="188">
        <v>0.4</v>
      </c>
      <c r="P32" s="111">
        <f>O32*N30</f>
        <v>190</v>
      </c>
      <c r="Q32" s="193" t="s">
        <v>131</v>
      </c>
      <c r="R32" s="194" t="s">
        <v>143</v>
      </c>
      <c r="S32" s="203">
        <f>P32</f>
        <v>190</v>
      </c>
      <c r="T32" s="191">
        <f>S32</f>
        <v>190</v>
      </c>
      <c r="U32" s="192"/>
    </row>
    <row r="33" spans="1:22" x14ac:dyDescent="0.25">
      <c r="A33" s="4"/>
      <c r="B33" s="4"/>
      <c r="C33" s="4"/>
      <c r="D33" s="3" t="s">
        <v>10</v>
      </c>
      <c r="E33" s="119">
        <v>0</v>
      </c>
      <c r="F33" s="4"/>
      <c r="G33" s="4"/>
      <c r="H33" s="4"/>
      <c r="I33" s="4"/>
      <c r="J33" s="4"/>
      <c r="N33" s="188" t="s">
        <v>132</v>
      </c>
      <c r="O33" s="188">
        <v>0.3</v>
      </c>
      <c r="P33" s="111">
        <f>O33*N29</f>
        <v>142.5</v>
      </c>
      <c r="Q33" s="193" t="s">
        <v>132</v>
      </c>
      <c r="R33" t="s">
        <v>142</v>
      </c>
      <c r="S33" s="203">
        <v>142</v>
      </c>
      <c r="T33" s="191">
        <f>S33-U33</f>
        <v>77</v>
      </c>
      <c r="U33" s="192">
        <f>M38-U29</f>
        <v>65</v>
      </c>
    </row>
    <row r="34" spans="1:22" x14ac:dyDescent="0.25">
      <c r="A34" s="4"/>
      <c r="B34" s="4"/>
      <c r="C34" s="4"/>
      <c r="D34" s="6"/>
      <c r="E34" s="5"/>
      <c r="F34" s="4"/>
      <c r="G34" s="4"/>
      <c r="H34" s="4"/>
      <c r="I34" s="4"/>
      <c r="J34" s="4"/>
      <c r="O34" s="188"/>
      <c r="P34" s="188"/>
      <c r="Q34" s="198"/>
      <c r="R34" s="199" t="s">
        <v>46</v>
      </c>
      <c r="S34" s="204">
        <f>SUM(S29:S33)</f>
        <v>950</v>
      </c>
      <c r="T34" s="200">
        <f>T31+T32+T33+T29</f>
        <v>410</v>
      </c>
      <c r="U34" s="201">
        <f>U31+U32+U33+U29</f>
        <v>540</v>
      </c>
      <c r="V34" s="189"/>
    </row>
    <row r="35" spans="1:22" x14ac:dyDescent="0.25">
      <c r="A35" s="4"/>
      <c r="B35" s="4"/>
      <c r="C35" s="4"/>
      <c r="D35" s="43" t="s">
        <v>57</v>
      </c>
      <c r="E35" s="44"/>
      <c r="F35" s="4"/>
      <c r="G35" s="4"/>
      <c r="H35" s="4"/>
      <c r="I35" s="4"/>
      <c r="J35" s="4"/>
      <c r="L35">
        <v>556</v>
      </c>
    </row>
    <row r="36" spans="1:22" x14ac:dyDescent="0.25">
      <c r="A36" s="4"/>
      <c r="B36" s="4"/>
      <c r="C36" s="4"/>
      <c r="D36" s="12" t="s">
        <v>58</v>
      </c>
      <c r="E36" s="92">
        <f>SUM(E37:E40)</f>
        <v>950</v>
      </c>
      <c r="F36" s="4"/>
      <c r="G36" s="4"/>
      <c r="H36" s="4"/>
      <c r="I36" s="4"/>
      <c r="J36" s="4"/>
      <c r="L36" t="s">
        <v>137</v>
      </c>
      <c r="M36">
        <v>146</v>
      </c>
      <c r="R36" t="s">
        <v>144</v>
      </c>
      <c r="T36" t="s">
        <v>145</v>
      </c>
    </row>
    <row r="37" spans="1:22" x14ac:dyDescent="0.25">
      <c r="A37" s="4"/>
      <c r="B37" s="4"/>
      <c r="C37" s="4"/>
      <c r="D37" s="57" t="s">
        <v>62</v>
      </c>
      <c r="E37" s="91">
        <f>E8</f>
        <v>556</v>
      </c>
      <c r="F37" s="96">
        <f>E37/E36</f>
        <v>0.58526315789473682</v>
      </c>
      <c r="G37" s="4"/>
      <c r="H37" s="4"/>
      <c r="I37" s="4"/>
      <c r="J37" s="4"/>
      <c r="L37" t="s">
        <v>138</v>
      </c>
      <c r="M37">
        <f>L35-M36</f>
        <v>410</v>
      </c>
      <c r="R37" t="s">
        <v>111</v>
      </c>
      <c r="S37" s="73">
        <f>U29</f>
        <v>475</v>
      </c>
      <c r="T37" t="s">
        <v>130</v>
      </c>
      <c r="U37" s="73">
        <f>T31</f>
        <v>143</v>
      </c>
    </row>
    <row r="38" spans="1:22" x14ac:dyDescent="0.25">
      <c r="A38" s="4"/>
      <c r="B38" s="4"/>
      <c r="C38" s="4"/>
      <c r="D38" s="57" t="s">
        <v>63</v>
      </c>
      <c r="E38" s="91">
        <f>E27</f>
        <v>394</v>
      </c>
      <c r="F38" s="97">
        <f>E38/E36</f>
        <v>0.41473684210526318</v>
      </c>
      <c r="G38" s="4"/>
      <c r="H38" s="4"/>
      <c r="I38" s="4"/>
      <c r="J38" s="4"/>
      <c r="L38" t="s">
        <v>139</v>
      </c>
      <c r="M38">
        <f>L28-M37</f>
        <v>540</v>
      </c>
      <c r="R38" t="s">
        <v>132</v>
      </c>
      <c r="S38" s="73">
        <f>S33</f>
        <v>142</v>
      </c>
      <c r="T38" t="s">
        <v>131</v>
      </c>
      <c r="U38" s="73">
        <f>T32</f>
        <v>190</v>
      </c>
    </row>
    <row r="39" spans="1:22" x14ac:dyDescent="0.25">
      <c r="A39" s="4"/>
      <c r="B39" s="4"/>
      <c r="C39" s="4"/>
      <c r="D39" s="57" t="s">
        <v>64</v>
      </c>
      <c r="E39" s="91">
        <f>E24</f>
        <v>0</v>
      </c>
      <c r="F39" s="97">
        <f>E39/E36</f>
        <v>0</v>
      </c>
      <c r="G39" s="4"/>
      <c r="H39" s="4"/>
      <c r="I39" s="4"/>
      <c r="J39" s="4"/>
      <c r="M39">
        <f>M37+M38</f>
        <v>950</v>
      </c>
      <c r="S39" s="73">
        <f>S37+S38</f>
        <v>617</v>
      </c>
      <c r="U39" s="73">
        <f>U37+U38</f>
        <v>333</v>
      </c>
    </row>
    <row r="40" spans="1:22" x14ac:dyDescent="0.25">
      <c r="A40" s="4"/>
      <c r="B40" s="4"/>
      <c r="C40" s="4"/>
      <c r="D40" s="57" t="s">
        <v>68</v>
      </c>
      <c r="E40" s="91">
        <v>0</v>
      </c>
      <c r="F40" s="98">
        <f>E40/E36</f>
        <v>0</v>
      </c>
      <c r="G40" s="4"/>
      <c r="H40" s="4"/>
      <c r="I40" s="4"/>
      <c r="J40" s="4"/>
    </row>
    <row r="41" spans="1:22" x14ac:dyDescent="0.25">
      <c r="A41" s="4"/>
      <c r="B41" s="4"/>
      <c r="C41" s="4"/>
      <c r="D41" s="6" t="s">
        <v>59</v>
      </c>
      <c r="E41" s="46">
        <f>E13</f>
        <v>1600</v>
      </c>
      <c r="F41" s="4"/>
      <c r="G41" s="4"/>
      <c r="H41" s="4"/>
      <c r="I41" s="4"/>
      <c r="J41" s="4"/>
    </row>
    <row r="42" spans="1:22" x14ac:dyDescent="0.25">
      <c r="A42" s="4"/>
      <c r="B42" s="4"/>
      <c r="C42" s="4"/>
      <c r="D42" s="17" t="s">
        <v>42</v>
      </c>
      <c r="E42" s="84">
        <f>((E36*70)/B7)</f>
        <v>0.97118572283965943</v>
      </c>
      <c r="F42" s="4"/>
      <c r="G42" s="4"/>
      <c r="H42" s="4"/>
      <c r="I42" s="4"/>
      <c r="J42" s="4"/>
    </row>
    <row r="43" spans="1:2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2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2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2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2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</sheetData>
  <dataValidations count="1">
    <dataValidation type="list" allowBlank="1" showInputMessage="1" showErrorMessage="1" sqref="B13" xr:uid="{A3D43EFD-D4DD-4BCF-BD95-E7ADEEA8D214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22A5-28F1-40DA-9FCC-924219E6A08D}">
  <sheetPr>
    <pageSetUpPr fitToPage="1"/>
  </sheetPr>
  <dimension ref="A1:G69"/>
  <sheetViews>
    <sheetView tabSelected="1" zoomScale="70" zoomScaleNormal="70" workbookViewId="0">
      <selection activeCell="A2" sqref="A2"/>
    </sheetView>
  </sheetViews>
  <sheetFormatPr baseColWidth="10" defaultRowHeight="15" x14ac:dyDescent="0.25"/>
  <cols>
    <col min="1" max="1" width="42.140625" customWidth="1"/>
    <col min="2" max="2" width="29.140625" customWidth="1"/>
    <col min="3" max="3" width="26.42578125" customWidth="1"/>
    <col min="4" max="4" width="18.85546875" customWidth="1"/>
    <col min="5" max="5" width="22.42578125" style="7" customWidth="1"/>
    <col min="6" max="6" width="20.5703125" customWidth="1"/>
  </cols>
  <sheetData>
    <row r="1" spans="1:5" ht="39.75" customHeight="1" x14ac:dyDescent="0.25">
      <c r="A1" s="257" t="s">
        <v>184</v>
      </c>
    </row>
    <row r="2" spans="1:5" ht="18.75" x14ac:dyDescent="0.3">
      <c r="A2" s="258" t="s">
        <v>183</v>
      </c>
    </row>
    <row r="3" spans="1:5" x14ac:dyDescent="0.25">
      <c r="A3" s="1"/>
      <c r="B3" s="4"/>
      <c r="C3" s="4"/>
      <c r="D3" s="4"/>
      <c r="E3" s="16"/>
    </row>
    <row r="4" spans="1:5" x14ac:dyDescent="0.25">
      <c r="A4" s="123" t="s">
        <v>107</v>
      </c>
      <c r="B4" s="214">
        <v>1</v>
      </c>
      <c r="C4" s="215">
        <v>1</v>
      </c>
      <c r="D4" s="236" t="s">
        <v>170</v>
      </c>
      <c r="E4" s="237"/>
    </row>
    <row r="5" spans="1:5" x14ac:dyDescent="0.25">
      <c r="A5" s="124"/>
      <c r="B5" s="216">
        <v>1</v>
      </c>
      <c r="C5" s="217"/>
      <c r="D5" s="4"/>
      <c r="E5" s="16"/>
    </row>
    <row r="6" spans="1:5" x14ac:dyDescent="0.25">
      <c r="A6" s="124" t="s">
        <v>175</v>
      </c>
      <c r="B6" s="235">
        <v>1</v>
      </c>
      <c r="C6" s="125"/>
      <c r="D6" s="4"/>
      <c r="E6" s="16"/>
    </row>
    <row r="7" spans="1:5" x14ac:dyDescent="0.25">
      <c r="A7" s="124" t="s">
        <v>54</v>
      </c>
      <c r="B7" s="126"/>
      <c r="C7" s="125"/>
      <c r="D7" s="4"/>
      <c r="E7" s="16"/>
    </row>
    <row r="8" spans="1:5" x14ac:dyDescent="0.25">
      <c r="A8" s="127" t="s">
        <v>108</v>
      </c>
      <c r="B8" s="223">
        <v>1</v>
      </c>
      <c r="C8" s="125"/>
      <c r="D8" s="4"/>
      <c r="E8" s="16"/>
    </row>
    <row r="9" spans="1:5" x14ac:dyDescent="0.25">
      <c r="A9" s="127" t="s">
        <v>109</v>
      </c>
      <c r="B9" s="223">
        <v>1</v>
      </c>
      <c r="C9" s="125"/>
      <c r="D9" s="4"/>
      <c r="E9" s="16"/>
    </row>
    <row r="10" spans="1:5" x14ac:dyDescent="0.25">
      <c r="A10" s="128" t="s">
        <v>110</v>
      </c>
      <c r="B10" s="224">
        <f>C4</f>
        <v>1</v>
      </c>
      <c r="C10" s="129"/>
      <c r="D10" s="4"/>
      <c r="E10" s="16"/>
    </row>
    <row r="11" spans="1:5" x14ac:dyDescent="0.25">
      <c r="A11" s="249"/>
      <c r="B11" s="250"/>
      <c r="C11" s="130"/>
      <c r="D11" s="4"/>
      <c r="E11" s="16"/>
    </row>
    <row r="12" spans="1:5" x14ac:dyDescent="0.25">
      <c r="A12" s="174" t="s">
        <v>173</v>
      </c>
      <c r="B12" s="211"/>
      <c r="C12" s="210"/>
      <c r="D12" s="175"/>
      <c r="E12" s="232">
        <v>0</v>
      </c>
    </row>
    <row r="13" spans="1:5" x14ac:dyDescent="0.25">
      <c r="A13" s="244"/>
      <c r="B13" s="245"/>
      <c r="C13" s="246"/>
      <c r="D13" s="247"/>
      <c r="E13" s="248"/>
    </row>
    <row r="14" spans="1:5" x14ac:dyDescent="0.25">
      <c r="A14" s="131" t="s">
        <v>112</v>
      </c>
      <c r="B14" s="132"/>
      <c r="C14" s="130"/>
      <c r="D14" s="133"/>
      <c r="E14" s="134"/>
    </row>
    <row r="15" spans="1:5" x14ac:dyDescent="0.25">
      <c r="A15" s="208" t="s">
        <v>113</v>
      </c>
      <c r="B15" s="209"/>
      <c r="C15" s="135"/>
      <c r="D15" s="136"/>
      <c r="E15" s="225">
        <v>0</v>
      </c>
    </row>
    <row r="16" spans="1:5" x14ac:dyDescent="0.25">
      <c r="A16" s="137" t="s">
        <v>115</v>
      </c>
      <c r="B16" s="137"/>
      <c r="C16" s="139"/>
      <c r="D16" s="140"/>
      <c r="E16" s="225">
        <v>0</v>
      </c>
    </row>
    <row r="17" spans="1:5" x14ac:dyDescent="0.25">
      <c r="A17" s="208" t="s">
        <v>174</v>
      </c>
      <c r="B17" s="143"/>
      <c r="C17" s="145"/>
      <c r="D17" s="144"/>
      <c r="E17" s="225">
        <v>0</v>
      </c>
    </row>
    <row r="18" spans="1:5" x14ac:dyDescent="0.25">
      <c r="A18" s="137" t="s">
        <v>176</v>
      </c>
      <c r="B18" s="137"/>
      <c r="C18" s="139"/>
      <c r="D18" s="144"/>
      <c r="E18" s="225">
        <v>0</v>
      </c>
    </row>
    <row r="19" spans="1:5" x14ac:dyDescent="0.25">
      <c r="A19" s="218" t="s">
        <v>149</v>
      </c>
      <c r="B19" s="219"/>
      <c r="C19" s="220"/>
      <c r="D19" s="140"/>
      <c r="E19" s="225">
        <v>0</v>
      </c>
    </row>
    <row r="20" spans="1:5" x14ac:dyDescent="0.25">
      <c r="A20" s="221" t="s">
        <v>147</v>
      </c>
      <c r="B20" s="219"/>
      <c r="C20" s="222"/>
      <c r="D20" s="140"/>
      <c r="E20" s="225">
        <v>0</v>
      </c>
    </row>
    <row r="21" spans="1:5" x14ac:dyDescent="0.25">
      <c r="A21" s="221" t="s">
        <v>148</v>
      </c>
      <c r="B21" s="219"/>
      <c r="C21" s="222"/>
      <c r="D21" s="140"/>
      <c r="E21" s="225">
        <v>0</v>
      </c>
    </row>
    <row r="22" spans="1:5" x14ac:dyDescent="0.25">
      <c r="A22" s="137" t="s">
        <v>154</v>
      </c>
      <c r="B22" s="138"/>
      <c r="C22" s="139"/>
      <c r="D22" s="148"/>
      <c r="E22" s="225">
        <v>0</v>
      </c>
    </row>
    <row r="23" spans="1:5" x14ac:dyDescent="0.25">
      <c r="A23" s="150" t="s">
        <v>162</v>
      </c>
      <c r="B23" s="151"/>
      <c r="C23" s="152"/>
      <c r="D23" s="152"/>
      <c r="E23" s="226">
        <f>SUM(E15:E22)</f>
        <v>0</v>
      </c>
    </row>
    <row r="24" spans="1:5" x14ac:dyDescent="0.25">
      <c r="A24" s="153"/>
      <c r="B24" s="154"/>
      <c r="C24" s="155"/>
      <c r="D24" s="156"/>
      <c r="E24" s="157"/>
    </row>
    <row r="25" spans="1:5" x14ac:dyDescent="0.25">
      <c r="A25" s="158" t="s">
        <v>153</v>
      </c>
      <c r="B25" s="159"/>
      <c r="C25" s="130"/>
      <c r="D25" s="133"/>
      <c r="E25" s="157"/>
    </row>
    <row r="26" spans="1:5" x14ac:dyDescent="0.25">
      <c r="A26" s="141" t="s">
        <v>151</v>
      </c>
      <c r="B26" s="160"/>
      <c r="C26" s="139"/>
      <c r="D26" s="161"/>
      <c r="E26" s="227">
        <v>0</v>
      </c>
    </row>
    <row r="27" spans="1:5" x14ac:dyDescent="0.25">
      <c r="A27" s="137" t="s">
        <v>155</v>
      </c>
      <c r="B27" s="138"/>
      <c r="C27" s="139"/>
      <c r="D27" s="161"/>
      <c r="E27" s="227">
        <v>0</v>
      </c>
    </row>
    <row r="28" spans="1:5" x14ac:dyDescent="0.25">
      <c r="A28" s="146" t="s">
        <v>150</v>
      </c>
      <c r="B28" s="147"/>
      <c r="C28" s="139"/>
      <c r="D28" s="163"/>
      <c r="E28" s="227">
        <v>0</v>
      </c>
    </row>
    <row r="29" spans="1:5" x14ac:dyDescent="0.25">
      <c r="A29" s="137" t="s">
        <v>152</v>
      </c>
      <c r="B29" s="138"/>
      <c r="C29" s="139"/>
      <c r="D29" s="163"/>
      <c r="E29" s="227">
        <v>0</v>
      </c>
    </row>
    <row r="30" spans="1:5" ht="17.100000000000001" customHeight="1" x14ac:dyDescent="0.25">
      <c r="A30" s="146" t="s">
        <v>116</v>
      </c>
      <c r="B30" s="147"/>
      <c r="C30" s="139"/>
      <c r="D30" s="140"/>
      <c r="E30" s="227">
        <v>0</v>
      </c>
    </row>
    <row r="31" spans="1:5" ht="15" customHeight="1" x14ac:dyDescent="0.25">
      <c r="A31" s="137" t="s">
        <v>117</v>
      </c>
      <c r="B31" s="137"/>
      <c r="C31" s="139"/>
      <c r="D31" s="140"/>
      <c r="E31" s="227">
        <v>0</v>
      </c>
    </row>
    <row r="32" spans="1:5" x14ac:dyDescent="0.25">
      <c r="A32" s="150" t="s">
        <v>156</v>
      </c>
      <c r="B32" s="151" t="s">
        <v>114</v>
      </c>
      <c r="C32" s="165"/>
      <c r="D32" s="165"/>
      <c r="E32" s="228">
        <f>SUM(E26:E31)</f>
        <v>0</v>
      </c>
    </row>
    <row r="33" spans="1:5" x14ac:dyDescent="0.25">
      <c r="A33" s="153"/>
      <c r="B33" s="154"/>
      <c r="C33" s="155"/>
      <c r="D33" s="156"/>
      <c r="E33" s="157"/>
    </row>
    <row r="34" spans="1:5" x14ac:dyDescent="0.25">
      <c r="A34" s="158" t="s">
        <v>158</v>
      </c>
      <c r="B34" s="159"/>
      <c r="C34" s="130"/>
      <c r="D34" s="133"/>
      <c r="E34" s="157"/>
    </row>
    <row r="35" spans="1:5" ht="16.5" customHeight="1" x14ac:dyDescent="0.25">
      <c r="A35" s="166" t="s">
        <v>118</v>
      </c>
      <c r="B35" s="162"/>
      <c r="C35" s="139"/>
      <c r="D35" s="164"/>
      <c r="E35" s="227">
        <v>0</v>
      </c>
    </row>
    <row r="36" spans="1:5" ht="16.5" customHeight="1" x14ac:dyDescent="0.25">
      <c r="A36" s="141" t="s">
        <v>119</v>
      </c>
      <c r="B36" s="142"/>
      <c r="C36" s="139"/>
      <c r="D36" s="164"/>
      <c r="E36" s="227">
        <v>0</v>
      </c>
    </row>
    <row r="37" spans="1:5" ht="16.5" customHeight="1" x14ac:dyDescent="0.25">
      <c r="A37" s="137" t="s">
        <v>123</v>
      </c>
      <c r="B37" s="162"/>
      <c r="C37" s="139"/>
      <c r="D37" s="140"/>
      <c r="E37" s="227">
        <v>0</v>
      </c>
    </row>
    <row r="38" spans="1:5" ht="16.5" customHeight="1" x14ac:dyDescent="0.25">
      <c r="A38" s="141" t="s">
        <v>120</v>
      </c>
      <c r="B38" s="142"/>
      <c r="C38" s="139"/>
      <c r="D38" s="164"/>
      <c r="E38" s="227">
        <v>0</v>
      </c>
    </row>
    <row r="39" spans="1:5" ht="16.5" customHeight="1" x14ac:dyDescent="0.25">
      <c r="A39" s="137" t="s">
        <v>121</v>
      </c>
      <c r="B39" s="138"/>
      <c r="C39" s="139"/>
      <c r="D39" s="148"/>
      <c r="E39" s="227">
        <v>0</v>
      </c>
    </row>
    <row r="40" spans="1:5" ht="16.5" customHeight="1" x14ac:dyDescent="0.25">
      <c r="A40" s="141" t="s">
        <v>122</v>
      </c>
      <c r="B40" s="142"/>
      <c r="C40" s="139"/>
      <c r="D40" s="148"/>
      <c r="E40" s="227">
        <v>0</v>
      </c>
    </row>
    <row r="41" spans="1:5" ht="16.5" customHeight="1" x14ac:dyDescent="0.25">
      <c r="A41" s="137" t="s">
        <v>125</v>
      </c>
      <c r="B41" s="138"/>
      <c r="C41" s="139"/>
      <c r="D41" s="149"/>
      <c r="E41" s="227">
        <v>0</v>
      </c>
    </row>
    <row r="42" spans="1:5" ht="16.5" customHeight="1" x14ac:dyDescent="0.25">
      <c r="A42" s="141" t="s">
        <v>124</v>
      </c>
      <c r="B42" s="142"/>
      <c r="C42" s="139"/>
      <c r="D42" s="167"/>
      <c r="E42" s="227">
        <v>0</v>
      </c>
    </row>
    <row r="43" spans="1:5" ht="16.5" customHeight="1" x14ac:dyDescent="0.25">
      <c r="A43" s="137" t="s">
        <v>126</v>
      </c>
      <c r="B43" s="213"/>
      <c r="C43" s="139"/>
      <c r="D43" s="167"/>
      <c r="E43" s="227">
        <v>0</v>
      </c>
    </row>
    <row r="44" spans="1:5" x14ac:dyDescent="0.25">
      <c r="A44" s="150" t="s">
        <v>159</v>
      </c>
      <c r="B44" s="151"/>
      <c r="C44" s="152"/>
      <c r="D44" s="152"/>
      <c r="E44" s="229">
        <f>SUM(E35:E43)</f>
        <v>0</v>
      </c>
    </row>
    <row r="45" spans="1:5" x14ac:dyDescent="0.25">
      <c r="A45" s="168"/>
      <c r="B45" s="169"/>
      <c r="C45" s="155"/>
      <c r="D45" s="156"/>
      <c r="E45" s="157"/>
    </row>
    <row r="46" spans="1:5" x14ac:dyDescent="0.25">
      <c r="A46" s="158" t="s">
        <v>157</v>
      </c>
      <c r="B46" s="159"/>
      <c r="C46" s="130"/>
      <c r="D46" s="133"/>
      <c r="E46" s="157"/>
    </row>
    <row r="47" spans="1:5" ht="17.45" customHeight="1" x14ac:dyDescent="0.25">
      <c r="A47" s="137" t="s">
        <v>163</v>
      </c>
      <c r="B47" s="138"/>
      <c r="C47" s="139"/>
      <c r="D47" s="170"/>
      <c r="E47" s="227">
        <v>0</v>
      </c>
    </row>
    <row r="48" spans="1:5" ht="17.45" customHeight="1" x14ac:dyDescent="0.25">
      <c r="A48" s="141" t="s">
        <v>164</v>
      </c>
      <c r="B48" s="142"/>
      <c r="C48" s="139"/>
      <c r="D48" s="170"/>
      <c r="E48" s="227">
        <v>0</v>
      </c>
    </row>
    <row r="49" spans="1:7" ht="17.45" customHeight="1" x14ac:dyDescent="0.25">
      <c r="A49" s="137" t="s">
        <v>165</v>
      </c>
      <c r="B49" s="138"/>
      <c r="C49" s="139"/>
      <c r="D49" s="170"/>
      <c r="E49" s="227">
        <v>0</v>
      </c>
    </row>
    <row r="50" spans="1:7" ht="15.95" customHeight="1" x14ac:dyDescent="0.25">
      <c r="A50" s="230" t="s">
        <v>166</v>
      </c>
      <c r="B50" s="231"/>
      <c r="C50" s="139"/>
      <c r="D50" s="170"/>
      <c r="E50" s="227">
        <v>0</v>
      </c>
    </row>
    <row r="51" spans="1:7" ht="15.95" customHeight="1" x14ac:dyDescent="0.25">
      <c r="A51" s="137" t="s">
        <v>168</v>
      </c>
      <c r="B51" s="138"/>
      <c r="C51" s="139"/>
      <c r="D51" s="170"/>
      <c r="E51" s="227">
        <v>0</v>
      </c>
    </row>
    <row r="52" spans="1:7" ht="15.95" customHeight="1" x14ac:dyDescent="0.25">
      <c r="A52" s="230" t="s">
        <v>167</v>
      </c>
      <c r="B52" s="231"/>
      <c r="C52" s="139"/>
      <c r="D52" s="170"/>
      <c r="E52" s="227">
        <v>0</v>
      </c>
    </row>
    <row r="53" spans="1:7" x14ac:dyDescent="0.25">
      <c r="A53" s="150" t="s">
        <v>160</v>
      </c>
      <c r="B53" s="151"/>
      <c r="C53" s="152"/>
      <c r="D53" s="152"/>
      <c r="E53" s="229">
        <f>SUM(E47:E50)</f>
        <v>0</v>
      </c>
    </row>
    <row r="54" spans="1:7" x14ac:dyDescent="0.25">
      <c r="A54" s="171"/>
      <c r="B54" s="172"/>
      <c r="C54" s="173"/>
      <c r="D54" s="173"/>
      <c r="E54" s="173"/>
    </row>
    <row r="55" spans="1:7" x14ac:dyDescent="0.25">
      <c r="A55" s="174" t="s">
        <v>161</v>
      </c>
      <c r="B55" s="175"/>
      <c r="C55" s="175"/>
      <c r="D55" s="175"/>
      <c r="E55" s="232">
        <f>SUM(E49:E52)</f>
        <v>0</v>
      </c>
      <c r="G55" s="111"/>
    </row>
    <row r="56" spans="1:7" x14ac:dyDescent="0.25">
      <c r="A56" s="168"/>
      <c r="B56" s="169"/>
      <c r="C56" s="176"/>
      <c r="D56" s="177"/>
      <c r="E56" s="178"/>
    </row>
    <row r="57" spans="1:7" x14ac:dyDescent="0.25">
      <c r="A57" s="174" t="s">
        <v>169</v>
      </c>
      <c r="B57" s="211"/>
      <c r="C57" s="210"/>
      <c r="D57" s="175"/>
      <c r="E57" s="232"/>
      <c r="G57" s="212"/>
    </row>
    <row r="58" spans="1:7" x14ac:dyDescent="0.25">
      <c r="A58" s="4"/>
      <c r="B58" s="4"/>
      <c r="C58" s="4"/>
      <c r="D58" s="4"/>
      <c r="E58" s="16"/>
    </row>
    <row r="59" spans="1:7" x14ac:dyDescent="0.25">
      <c r="A59" s="137" t="s">
        <v>177</v>
      </c>
      <c r="B59" s="253">
        <v>1</v>
      </c>
      <c r="C59" s="233">
        <v>1</v>
      </c>
      <c r="D59" s="234">
        <v>1</v>
      </c>
      <c r="E59" s="227">
        <v>0</v>
      </c>
    </row>
    <row r="60" spans="1:7" x14ac:dyDescent="0.25">
      <c r="A60" s="146" t="s">
        <v>178</v>
      </c>
      <c r="B60" s="254">
        <v>1</v>
      </c>
      <c r="C60" s="233">
        <v>1</v>
      </c>
      <c r="D60" s="234">
        <v>1</v>
      </c>
      <c r="E60" s="227">
        <v>0</v>
      </c>
    </row>
    <row r="61" spans="1:7" x14ac:dyDescent="0.25">
      <c r="A61" s="137" t="s">
        <v>179</v>
      </c>
      <c r="B61" s="253">
        <v>1</v>
      </c>
      <c r="C61" s="233">
        <v>1</v>
      </c>
      <c r="D61" s="234">
        <v>1</v>
      </c>
      <c r="E61" s="227">
        <v>0</v>
      </c>
    </row>
    <row r="62" spans="1:7" x14ac:dyDescent="0.25">
      <c r="A62" s="146" t="s">
        <v>180</v>
      </c>
      <c r="B62" s="254">
        <v>1</v>
      </c>
      <c r="C62" s="233">
        <v>1</v>
      </c>
      <c r="D62" s="234">
        <v>1</v>
      </c>
      <c r="E62" s="227">
        <v>0</v>
      </c>
    </row>
    <row r="63" spans="1:7" x14ac:dyDescent="0.25">
      <c r="A63" s="252" t="s">
        <v>182</v>
      </c>
      <c r="B63" s="253">
        <v>1</v>
      </c>
      <c r="C63" s="233">
        <v>1</v>
      </c>
      <c r="D63" s="234">
        <v>1</v>
      </c>
      <c r="E63" s="227">
        <v>0</v>
      </c>
    </row>
    <row r="64" spans="1:7" x14ac:dyDescent="0.25">
      <c r="A64" s="146" t="s">
        <v>181</v>
      </c>
      <c r="B64" s="147"/>
      <c r="C64" s="238">
        <v>1</v>
      </c>
      <c r="D64" s="239">
        <v>1</v>
      </c>
      <c r="E64" s="227">
        <v>0</v>
      </c>
    </row>
    <row r="65" spans="1:5" x14ac:dyDescent="0.25">
      <c r="A65" s="137" t="s">
        <v>175</v>
      </c>
      <c r="B65" s="138"/>
      <c r="C65" s="240">
        <v>1</v>
      </c>
      <c r="D65" s="241">
        <v>1</v>
      </c>
      <c r="E65" s="227">
        <v>0</v>
      </c>
    </row>
    <row r="67" spans="1:5" x14ac:dyDescent="0.25">
      <c r="A67" s="174" t="s">
        <v>171</v>
      </c>
      <c r="B67" s="253">
        <v>1</v>
      </c>
      <c r="C67" s="210"/>
      <c r="D67" s="175"/>
      <c r="E67" s="232">
        <f>SUM(E59:E65)</f>
        <v>0</v>
      </c>
    </row>
    <row r="68" spans="1:5" x14ac:dyDescent="0.25">
      <c r="A68" s="4"/>
      <c r="B68" s="4"/>
      <c r="C68" s="4"/>
      <c r="D68" s="4"/>
      <c r="E68" s="16"/>
    </row>
    <row r="69" spans="1:5" x14ac:dyDescent="0.25">
      <c r="A69" s="242" t="s">
        <v>172</v>
      </c>
      <c r="B69" s="243"/>
      <c r="C69" s="243"/>
      <c r="D69" s="243"/>
      <c r="E69" s="251">
        <v>0</v>
      </c>
    </row>
  </sheetData>
  <dataValidations count="3">
    <dataValidation allowBlank="1" showInputMessage="1" showErrorMessage="1" promptTitle="Calcul" prompt="Somme pour chaque financement des Charges foncières (€) x m² SDP" sqref="A15:B15" xr:uid="{FD17345F-DF94-4973-A30F-B0962269BAB5}"/>
    <dataValidation allowBlank="1" showInputMessage="1" showErrorMessage="1" promptTitle="calcul" prompt="Somme pour chaque financement du % en hypothèse x m² SHAB " sqref="A26:B27" xr:uid="{96EE54C9-E0B0-4D2B-9FA7-026A6495E6BB}"/>
    <dataValidation allowBlank="1" showInputMessage="1" showErrorMessage="1" promptTitle="Calcul" prompt="Basé sur les prix en vigueur selon le nombre de logement (fixe + variable)_x000a_" sqref="A42:B42" xr:uid="{06E5A4B0-3D66-45B6-B236-9B20DD09F737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1 Suivi</vt:lpstr>
      <vt:lpstr>2 Données</vt:lpstr>
      <vt:lpstr>Bilan financier</vt:lpstr>
      <vt:lpstr>'1 Suivi'!Zone_d_impression</vt:lpstr>
      <vt:lpstr>'2 Données'!Zone_d_impression</vt:lpstr>
      <vt:lpstr>'Bilan financier'!Zone_d_impression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GATEAU LEBLANC</dc:creator>
  <cp:lastModifiedBy>Marie LAVOUE</cp:lastModifiedBy>
  <cp:lastPrinted>2025-06-18T14:55:25Z</cp:lastPrinted>
  <dcterms:created xsi:type="dcterms:W3CDTF">2022-01-26T09:26:16Z</dcterms:created>
  <dcterms:modified xsi:type="dcterms:W3CDTF">2025-06-18T14:55:35Z</dcterms:modified>
</cp:coreProperties>
</file>